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https://bihocplc-my.sharepoint.com/personal/patricia_ocejo_hocplc_com/Documents/AO_LONDON/WEBSITE/DATA HUB/OCT/"/>
    </mc:Choice>
  </mc:AlternateContent>
  <xr:revisionPtr revIDLastSave="0" documentId="8_{A3EAE183-0986-40DB-A7D2-E3E48AB03B0B}" xr6:coauthVersionLast="47" xr6:coauthVersionMax="47" xr10:uidLastSave="{00000000-0000-0000-0000-000000000000}"/>
  <bookViews>
    <workbookView xWindow="-120" yWindow="-120" windowWidth="29040" windowHeight="15720" xr2:uid="{00000000-000D-0000-FFFF-FFFF00000000}"/>
  </bookViews>
  <sheets>
    <sheet name="Index" sheetId="22" r:id="rId1"/>
    <sheet name="ESG KPIs" sheetId="21" r:id="rId2"/>
    <sheet name="Communities" sheetId="3" r:id="rId3"/>
    <sheet name="Environment" sheetId="24" r:id="rId4"/>
    <sheet name="GHG &amp; Energy" sheetId="10" r:id="rId5"/>
    <sheet name="Water" sheetId="12" r:id="rId6"/>
    <sheet name="Waste" sheetId="14" r:id="rId7"/>
    <sheet name="Biodiversity" sheetId="15" r:id="rId8"/>
    <sheet name="Closure" sheetId="16" r:id="rId9"/>
    <sheet name="Safety" sheetId="1" r:id="rId10"/>
    <sheet name="Our People" sheetId="25" r:id="rId11"/>
    <sheet name="Employment" sheetId="18" r:id="rId12"/>
    <sheet name="Retention" sheetId="23" r:id="rId13"/>
    <sheet name="Training" sheetId="17" r:id="rId14"/>
    <sheet name="Responsibility" sheetId="26" r:id="rId1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10" l="1"/>
  <c r="D26" i="10"/>
  <c r="C26" i="10"/>
  <c r="B31" i="10" l="1"/>
  <c r="B26" i="10"/>
  <c r="F31" i="10"/>
  <c r="E31" i="10"/>
  <c r="D31" i="10"/>
  <c r="C31" i="10"/>
  <c r="F26" i="10"/>
  <c r="B35" i="10" l="1"/>
  <c r="F23" i="17"/>
  <c r="E23" i="17"/>
  <c r="D23" i="17"/>
  <c r="E29" i="17" l="1"/>
  <c r="E43" i="18" l="1"/>
  <c r="I43" i="18"/>
  <c r="G30" i="18"/>
  <c r="E52" i="10"/>
  <c r="E51" i="10"/>
  <c r="D52" i="10"/>
  <c r="D51" i="10"/>
  <c r="C52" i="10"/>
  <c r="C51" i="10"/>
  <c r="B52" i="10"/>
  <c r="B51" i="10"/>
  <c r="B54" i="10" l="1"/>
  <c r="C55" i="10"/>
  <c r="C54" i="10"/>
  <c r="D55" i="10"/>
  <c r="D54" i="10"/>
  <c r="E56" i="10"/>
  <c r="E54" i="10"/>
  <c r="C56" i="10"/>
  <c r="E55" i="10"/>
  <c r="D56" i="10"/>
  <c r="D33" i="23"/>
  <c r="D31" i="23"/>
  <c r="D29" i="23"/>
  <c r="D27" i="23"/>
  <c r="D25" i="23"/>
  <c r="D19" i="23"/>
  <c r="D17" i="23"/>
  <c r="D15" i="23"/>
  <c r="D13" i="23"/>
  <c r="D11" i="23"/>
  <c r="C18" i="12" l="1"/>
  <c r="D35" i="12"/>
  <c r="E35" i="12"/>
  <c r="G35" i="12"/>
  <c r="H35" i="12"/>
  <c r="I35" i="12"/>
  <c r="C29" i="12" l="1"/>
  <c r="C31" i="12" s="1"/>
  <c r="C35" i="12" s="1"/>
  <c r="C72" i="18" l="1"/>
  <c r="C55" i="18"/>
  <c r="G43" i="18"/>
  <c r="C43" i="18"/>
  <c r="C30" i="18"/>
  <c r="H16" i="18"/>
  <c r="G16" i="18"/>
  <c r="F16" i="18"/>
  <c r="E16" i="18"/>
  <c r="D16" i="18"/>
  <c r="C16" i="18"/>
  <c r="H13" i="18"/>
  <c r="G13" i="18"/>
  <c r="F13" i="18"/>
  <c r="E13" i="18"/>
  <c r="D13" i="18"/>
  <c r="C13" i="18"/>
  <c r="C41" i="17"/>
  <c r="C40" i="17"/>
  <c r="C39" i="17"/>
  <c r="C38" i="17"/>
  <c r="C37" i="17"/>
  <c r="C32" i="17"/>
  <c r="C22" i="17"/>
  <c r="C21" i="17"/>
  <c r="C20" i="17"/>
  <c r="C19" i="17"/>
  <c r="C18" i="17"/>
  <c r="C17" i="17"/>
  <c r="C16" i="17"/>
  <c r="C15" i="17"/>
  <c r="C14" i="17"/>
  <c r="C13" i="17"/>
  <c r="C12" i="17"/>
  <c r="C11" i="17"/>
  <c r="H18" i="14"/>
  <c r="G18" i="14"/>
  <c r="F18" i="14"/>
  <c r="E18" i="14"/>
  <c r="D18" i="14"/>
  <c r="F32" i="12"/>
  <c r="F34" i="12" s="1"/>
  <c r="F35" i="12" s="1"/>
  <c r="F52" i="10"/>
  <c r="F51" i="10"/>
  <c r="F46" i="10"/>
  <c r="E45" i="10"/>
  <c r="D45" i="10"/>
  <c r="C45" i="10"/>
  <c r="B45" i="10"/>
  <c r="F44" i="10"/>
  <c r="F43" i="10"/>
  <c r="F42" i="10"/>
  <c r="D54" i="3"/>
  <c r="E54" i="3" s="1"/>
  <c r="F53" i="3"/>
  <c r="G53" i="3" s="1"/>
  <c r="E53" i="3"/>
  <c r="C53" i="3"/>
  <c r="F52" i="3"/>
  <c r="G52" i="3" s="1"/>
  <c r="E52" i="3"/>
  <c r="C52" i="3"/>
  <c r="F51" i="3"/>
  <c r="G51" i="3" s="1"/>
  <c r="E51" i="3"/>
  <c r="C51" i="3"/>
  <c r="F50" i="3"/>
  <c r="E50" i="3"/>
  <c r="G50" i="3" s="1"/>
  <c r="F49" i="3"/>
  <c r="G49" i="3" s="1"/>
  <c r="E49" i="3"/>
  <c r="C49" i="3"/>
  <c r="E48" i="3"/>
  <c r="B48" i="3"/>
  <c r="B54" i="3" s="1"/>
  <c r="F47" i="3"/>
  <c r="G47" i="3" s="1"/>
  <c r="E47" i="3"/>
  <c r="C47" i="3"/>
  <c r="D41" i="3"/>
  <c r="C41" i="3"/>
  <c r="B41" i="3"/>
  <c r="C23" i="17" l="1"/>
  <c r="F54" i="10"/>
  <c r="D17" i="18"/>
  <c r="E17" i="18"/>
  <c r="G17" i="18"/>
  <c r="H17" i="18"/>
  <c r="C17" i="18"/>
  <c r="F45" i="10"/>
  <c r="F48" i="3"/>
  <c r="G48" i="3" s="1"/>
  <c r="C48" i="3"/>
  <c r="C54" i="3"/>
  <c r="F54" i="3"/>
  <c r="G54" i="3" s="1"/>
  <c r="F17" i="18"/>
</calcChain>
</file>

<file path=xl/sharedStrings.xml><?xml version="1.0" encoding="utf-8"?>
<sst xmlns="http://schemas.openxmlformats.org/spreadsheetml/2006/main" count="696" uniqueCount="318">
  <si>
    <t>Performance Data</t>
  </si>
  <si>
    <t>ESG KPIs</t>
  </si>
  <si>
    <t>Communities KPIs</t>
  </si>
  <si>
    <t>2021 Baseline</t>
  </si>
  <si>
    <t>Q1-2025</t>
  </si>
  <si>
    <t>2030 Target</t>
  </si>
  <si>
    <t>Local workforce vs total workforce (%)</t>
  </si>
  <si>
    <t>Local procurement vs total procurement (%)</t>
  </si>
  <si>
    <t>Planet KPIs</t>
  </si>
  <si>
    <t>-</t>
  </si>
  <si>
    <t>Fresh water utilised per ore processed (m3/tonnes)   </t>
  </si>
  <si>
    <t>Recycled waste (%)</t>
  </si>
  <si>
    <t>Domestic waste landfiled (kg/person/day)</t>
  </si>
  <si>
    <t>Potable water consumption (l/person/day)</t>
  </si>
  <si>
    <t>163 1</t>
  </si>
  <si>
    <t>People KPIs</t>
  </si>
  <si>
    <t>Women in leadership roles (%)</t>
  </si>
  <si>
    <t>Voluntary turnover (%)</t>
  </si>
  <si>
    <t>Health and Safety KPIs</t>
  </si>
  <si>
    <t>Governance KPIs</t>
  </si>
  <si>
    <t>Director Independence (%)</t>
  </si>
  <si>
    <t>&gt;50%</t>
  </si>
  <si>
    <t>Director Tenure (years)</t>
  </si>
  <si>
    <t>Women in Board seats (%)</t>
  </si>
  <si>
    <t>Our operations in Brazil are included in the PEOPLE results since 2022, in the HEALTH AND SAFETY results since 2023 and in the GHG scope 1+2 emissions reduction (%) KPI since 2024. Brazil will be incorporated in the results of the remaining KPI's in 2025, once we have a complete fiscal year of operations to avoid variability in data caused by construction and commissioning activities.</t>
  </si>
  <si>
    <t>Peru</t>
  </si>
  <si>
    <t>Argentina</t>
  </si>
  <si>
    <t>Education </t>
  </si>
  <si>
    <t>Health and nutrition </t>
  </si>
  <si>
    <t>Socio-economic development </t>
  </si>
  <si>
    <t>Philanthropic campaigns </t>
  </si>
  <si>
    <t>Culture and Communication </t>
  </si>
  <si>
    <t>Donations </t>
  </si>
  <si>
    <t>Local government support </t>
  </si>
  <si>
    <t>Total</t>
  </si>
  <si>
    <t>Women</t>
  </si>
  <si>
    <t>Men</t>
  </si>
  <si>
    <t>#</t>
  </si>
  <si>
    <t>%</t>
  </si>
  <si>
    <t>Inmaculada</t>
  </si>
  <si>
    <t>San Jose </t>
  </si>
  <si>
    <t>Pallancata </t>
  </si>
  <si>
    <t>Selene </t>
  </si>
  <si>
    <t>Ares </t>
  </si>
  <si>
    <t>Arcata </t>
  </si>
  <si>
    <t>Sipan </t>
  </si>
  <si>
    <t>Local procurement</t>
  </si>
  <si>
    <t>$</t>
  </si>
  <si>
    <t>GHG &amp; Energy</t>
  </si>
  <si>
    <t>GHG emissions and energy consumption by year</t>
  </si>
  <si>
    <t>Greenhouse gas emissions (tonnes of CO2e)</t>
  </si>
  <si>
    <t>Scope 1: Emissions from combustion of fuel and operation of facilities (tCO2e)  </t>
  </si>
  <si>
    <t>Scope 2: Location-based emissions from total purchased electricity (tCO2e) </t>
  </si>
  <si>
    <t>Scope 2: Market-based emissions from purchased electricity (tCO2e)</t>
  </si>
  <si>
    <t>Total Scope 1 and 2 emissions (tCO2e)</t>
  </si>
  <si>
    <t>Scope 3: Other indirect GHG emissions</t>
  </si>
  <si>
    <t>3.52 </t>
  </si>
  <si>
    <t>3.64 </t>
  </si>
  <si>
    <t>3.11 </t>
  </si>
  <si>
    <t>Energy consumption</t>
  </si>
  <si>
    <t>Energy consumption from combustion of fuel (MWh)</t>
  </si>
  <si>
    <t>Energy consumption from purchased electricity (MWh)</t>
  </si>
  <si>
    <t>Energy consumption from sold electricity, heating, cooling, or steam (MWh)</t>
  </si>
  <si>
    <t>GHG emissions and energy consumption in 2024 by site</t>
  </si>
  <si>
    <t>Hochschild</t>
  </si>
  <si>
    <t>San José</t>
  </si>
  <si>
    <t>Mara Rosa</t>
  </si>
  <si>
    <t>Other sites</t>
  </si>
  <si>
    <t>3 The 2024 results restate the values disclosed in the 2024 Annual Report following their independent reasonable assurance performed in May 2025.</t>
  </si>
  <si>
    <t>4 Limited assurance over emissions from the operating sites was obtained from SGS in 2021 and 2022 and reasonable assurance over emissions from the operating sites was obtained from Aenor in 2023 and 2024, in line with the ISO 14064-1:2018 Standard.</t>
  </si>
  <si>
    <t>Water</t>
  </si>
  <si>
    <t>Freshwater use</t>
  </si>
  <si>
    <t xml:space="preserve">Freshwater use in processing plants (m3) </t>
  </si>
  <si>
    <t>Mineral processed (tonnes)</t>
  </si>
  <si>
    <t>Freshwater use intensity (m3/tonne)</t>
  </si>
  <si>
    <t>Water withdrawal (megalitres)</t>
  </si>
  <si>
    <t>Surface water</t>
  </si>
  <si>
    <t>Groundwater</t>
  </si>
  <si>
    <t>Water discharge (megalitres)</t>
  </si>
  <si>
    <t>Domestic</t>
  </si>
  <si>
    <t>Industrial</t>
  </si>
  <si>
    <t>Water consumption (megalitres)</t>
  </si>
  <si>
    <t>Total water withdrawn and consumed (megalitres)</t>
  </si>
  <si>
    <t>Potable water consumption (liters/ person/day)</t>
  </si>
  <si>
    <t>Water recirculated (%)</t>
  </si>
  <si>
    <t>San Jose</t>
  </si>
  <si>
    <t>Pallancata and Selene</t>
  </si>
  <si>
    <t>Ares</t>
  </si>
  <si>
    <t>Sipan</t>
  </si>
  <si>
    <t>Arcata</t>
  </si>
  <si>
    <t>1 Please note that the Selene plant was not included in this year’s freshwater use and mineral processed calculation, having been placed in care and maintenance in October 2023. The 2024 results also exclude Brazil due to construction and commissioning activities in Mara Rosa. Mara Rosa will be included from 2025, which will be the first full year of mining operations.</t>
  </si>
  <si>
    <t>2 All water withdrawn and all water discharges correspond to fresh water (≤1,000 mg/L Total Dissolved Solids).</t>
  </si>
  <si>
    <t>3 All water-related results exclude Brazil due to construction and commissioning activities in Mara Rosa. It will be included from 2025, which will be the first full year of mining operations.</t>
  </si>
  <si>
    <t>4 Total water withdrawn and consumed is calculated as the difference between total water withdrawn and total water discharged. Negative values reflect the fact that discharges exceed water withdrawal due to increased rainfall across our mine sites.</t>
  </si>
  <si>
    <t>Waste</t>
  </si>
  <si>
    <t>Generation of waste by type (tonnes)</t>
  </si>
  <si>
    <t>Domestic waste generation (kg/person/day)</t>
  </si>
  <si>
    <t xml:space="preserve">Organic and general waste </t>
  </si>
  <si>
    <t>Recyclable waste</t>
  </si>
  <si>
    <t>Scrap metal</t>
  </si>
  <si>
    <t>Recyclable hazardous waste</t>
  </si>
  <si>
    <t>Non-recyclable hazardous waste</t>
  </si>
  <si>
    <t>Electronic waste</t>
  </si>
  <si>
    <t>Waste diverted from disposal (tonnes)</t>
  </si>
  <si>
    <t>Hazardous waste diverted from disposal (tonnes)</t>
  </si>
  <si>
    <t>Onsite</t>
  </si>
  <si>
    <t>Organic waste reused for compost</t>
  </si>
  <si>
    <t>Offsite</t>
  </si>
  <si>
    <t>Sold/donated waste</t>
  </si>
  <si>
    <t>Hazardous waste directed to disposal (tonnes)</t>
  </si>
  <si>
    <t>Incineration (with energy recovery)</t>
  </si>
  <si>
    <t>Incineration (without energy recovery)</t>
  </si>
  <si>
    <t>Landfilling</t>
  </si>
  <si>
    <t>Other disposal operations</t>
  </si>
  <si>
    <t>Waste and Tailings</t>
  </si>
  <si>
    <t>Tailings and waste rock generated (million metric tonnes)</t>
  </si>
  <si>
    <t>Waste rock generated</t>
  </si>
  <si>
    <t>Inert material</t>
  </si>
  <si>
    <t>Waste rock reused</t>
  </si>
  <si>
    <t>Tails generated</t>
  </si>
  <si>
    <t>Tailings reused</t>
  </si>
  <si>
    <t>Biodiversity</t>
  </si>
  <si>
    <t>Biodiversity-related data</t>
  </si>
  <si>
    <t>Pallancata</t>
  </si>
  <si>
    <t>Selene</t>
  </si>
  <si>
    <t>Sipán</t>
  </si>
  <si>
    <t>Distance of operations from natural protected areas (km)</t>
  </si>
  <si>
    <t>Variety of species of flora and fauna in our sites</t>
  </si>
  <si>
    <t>Flora wet season</t>
  </si>
  <si>
    <t>Flora dry season</t>
  </si>
  <si>
    <t>Fauna wet season</t>
  </si>
  <si>
    <t>Fauna dry season</t>
  </si>
  <si>
    <t xml:space="preserve">1 Arcata and Inmaculada are located inside the Landscape Reserve Sub Cuenca del Cotahuasi buffer zone. </t>
  </si>
  <si>
    <t xml:space="preserve">3 Mara Rosa has only had one monitoring campaign in November 2024, due to construction and commissioning activities until May 2024. </t>
  </si>
  <si>
    <t>4 In Mara Rosa, an estimated number of 50 to 70 species of insects and bees were identified, and are not included in the table.</t>
  </si>
  <si>
    <t>Management of biodiversity impact</t>
  </si>
  <si>
    <t>Natural ecosystem converted (ha)</t>
  </si>
  <si>
    <t>Disturbed areas not yet rehabilitated (ha)</t>
  </si>
  <si>
    <t>Disturbed areas rehabilitated (ha)</t>
  </si>
  <si>
    <t>3 Hochschild does not have activities that could lead to introduction of alien species.</t>
  </si>
  <si>
    <t>Closure</t>
  </si>
  <si>
    <t>Mine Closure and Rehabilitation</t>
  </si>
  <si>
    <t>Date of the most recent mine closure and rehabilitation plan review</t>
  </si>
  <si>
    <t>Closure stage</t>
  </si>
  <si>
    <t>Financial provisions made for closure and rehabilitation - Total nominal budget ($)</t>
  </si>
  <si>
    <t>15th January 2025</t>
  </si>
  <si>
    <t>Progressive</t>
  </si>
  <si>
    <t>12th December 2022</t>
  </si>
  <si>
    <t>30th September 2023</t>
  </si>
  <si>
    <t>N/A</t>
  </si>
  <si>
    <t>1st October 2022</t>
  </si>
  <si>
    <t>28th December 2022</t>
  </si>
  <si>
    <t>Final</t>
  </si>
  <si>
    <t>4th September 2024</t>
  </si>
  <si>
    <t>7th May 2024</t>
  </si>
  <si>
    <t>Post-closure</t>
  </si>
  <si>
    <t>Work-Related Injuries by year (Employees + Contractors)</t>
  </si>
  <si>
    <t>Person-Hours Worked</t>
  </si>
  <si>
    <t>Lost Time Injuries</t>
  </si>
  <si>
    <t>High Potential Events (HPEs)</t>
  </si>
  <si>
    <t>Fatalities</t>
  </si>
  <si>
    <t>Lost Time Injury Frequency Rate (LTIFR)</t>
  </si>
  <si>
    <t>Lost Time Injury Severity Rate (LTISR)</t>
  </si>
  <si>
    <t>HPE Index</t>
  </si>
  <si>
    <t>Work-Related Injuries in 2024 by country (Employees + Contractors)</t>
  </si>
  <si>
    <t>Brazil</t>
  </si>
  <si>
    <t>Health indicators</t>
  </si>
  <si>
    <t>Average number of medical attendances per month</t>
  </si>
  <si>
    <t>Average number of work-related incidents requiring medical attention per month</t>
  </si>
  <si>
    <t>Average number of occupational health examinations</t>
  </si>
  <si>
    <t>Employment</t>
  </si>
  <si>
    <t>Full time employee total</t>
  </si>
  <si>
    <t>Chile</t>
  </si>
  <si>
    <t>UK</t>
  </si>
  <si>
    <t>Permanent contracts</t>
  </si>
  <si>
    <t>Fixed-term contracts</t>
  </si>
  <si>
    <t>Total men</t>
  </si>
  <si>
    <t>Total women</t>
  </si>
  <si>
    <t>Diversity of governance bodies and employees</t>
  </si>
  <si>
    <t>Board members</t>
  </si>
  <si>
    <t>Senior Management</t>
  </si>
  <si>
    <t>Middle Management</t>
  </si>
  <si>
    <t>Junior Management</t>
  </si>
  <si>
    <t>Staff</t>
  </si>
  <si>
    <t>Technicians and senior technicians</t>
  </si>
  <si>
    <t>Operators</t>
  </si>
  <si>
    <t>Total employees</t>
  </si>
  <si>
    <t>Age structure of governance bodies and employees</t>
  </si>
  <si>
    <t>&lt; 30</t>
  </si>
  <si>
    <t>30-50</t>
  </si>
  <si>
    <t>&gt; 50</t>
  </si>
  <si>
    <t>Workers who are not employees</t>
  </si>
  <si>
    <t>% of the total workforce</t>
  </si>
  <si>
    <t>Variations in the number of contractors during the reporting period are mainly attributed to: the operational growth in Brazil, resulting in the increase of contractors, and the closure of the Pallancata mine site, resulting in the reduction of contractors.</t>
  </si>
  <si>
    <t>Work carried out by contractors primarily includes mine operations, processing plant operations, infrastructure and road maintenance, diamond drilling for exploration activities, and catering. This figure is reported in head count at the end of the reporting period.</t>
  </si>
  <si>
    <t>Retention</t>
  </si>
  <si>
    <t>By gender</t>
  </si>
  <si>
    <t>Male</t>
  </si>
  <si>
    <t>Total Number</t>
  </si>
  <si>
    <t>Rate (%)</t>
  </si>
  <si>
    <t>Female</t>
  </si>
  <si>
    <t>By age group</t>
  </si>
  <si>
    <t>&lt;30</t>
  </si>
  <si>
    <t>&gt;50</t>
  </si>
  <si>
    <t>Training</t>
  </si>
  <si>
    <t>Technicians</t>
  </si>
  <si>
    <t>Total Hours on training in 2024</t>
  </si>
  <si>
    <t>Health and Safety standards</t>
  </si>
  <si>
    <t>Environmental standards</t>
  </si>
  <si>
    <t>Leadership skills</t>
  </si>
  <si>
    <t>Technical skills</t>
  </si>
  <si>
    <t>Total Hours in training</t>
  </si>
  <si>
    <t>ESG rating agencies scores</t>
  </si>
  <si>
    <t>FTSE4Good (/5)</t>
  </si>
  <si>
    <t>MSCI</t>
  </si>
  <si>
    <t>Sustainalytics</t>
  </si>
  <si>
    <t>CDP Climate Change</t>
  </si>
  <si>
    <t>B</t>
  </si>
  <si>
    <t>CDP Water Security</t>
  </si>
  <si>
    <t>B-</t>
  </si>
  <si>
    <r>
      <rPr>
        <sz val="10"/>
        <color rgb="FFC4922C"/>
        <rFont val="Galano Grotesque"/>
        <family val="3"/>
      </rPr>
      <t>Our approach to serving our communities</t>
    </r>
    <r>
      <rPr>
        <sz val="10"/>
        <rFont val="Galano Grotesque"/>
        <family val="3"/>
      </rPr>
      <t xml:space="preserve">
The focus of our social engagement strategy is on generating a positive impact. We do this by building long-lasting partnerships with local communities and through implementing initiatives that aim to address their needs.
Our approach to generating positive impact is guided by our Community Relations Policy, which emphasises our dedication to building trust and listening to community concerns.
Find below our latest data on </t>
    </r>
    <r>
      <rPr>
        <sz val="10"/>
        <color rgb="FFC4922C"/>
        <rFont val="Galano Grotesque"/>
        <family val="3"/>
      </rPr>
      <t>social investment</t>
    </r>
    <r>
      <rPr>
        <sz val="10"/>
        <rFont val="Galano Grotesque"/>
        <family val="3"/>
      </rPr>
      <t xml:space="preserve">, </t>
    </r>
    <r>
      <rPr>
        <sz val="10"/>
        <color rgb="FFC4922C"/>
        <rFont val="Galano Grotesque"/>
        <family val="3"/>
      </rPr>
      <t>local workforce ratio</t>
    </r>
    <r>
      <rPr>
        <sz val="10"/>
        <rFont val="Galano Grotesque"/>
        <family val="3"/>
      </rPr>
      <t xml:space="preserve">, and </t>
    </r>
    <r>
      <rPr>
        <sz val="10"/>
        <color rgb="FFC4922C"/>
        <rFont val="Galano Grotesque"/>
        <family val="3"/>
      </rPr>
      <t>local supplier spending</t>
    </r>
    <r>
      <rPr>
        <sz val="10"/>
        <rFont val="Galano Grotesque"/>
        <family val="3"/>
      </rPr>
      <t>.</t>
    </r>
  </si>
  <si>
    <r>
      <rPr>
        <sz val="10"/>
        <color rgb="FFC4922C"/>
        <rFont val="Galano Grotesque"/>
        <family val="3"/>
      </rPr>
      <t>Our approach to serving the environment</t>
    </r>
    <r>
      <rPr>
        <sz val="10"/>
        <rFont val="Galano Grotesque"/>
        <family val="3"/>
      </rPr>
      <t xml:space="preserve">
Hochschild is committed to producing metals with the smallest environmental footprint. To achieve this, Hochschild is dedicated to protecting the environment through applying best-in-class environmental management practices.
Our Environmental Policy addresses our most material impacts and guides our everyday activities. In alignment with our policy, we are continually seeking ways to strengthen our environmental culture and reduce our footprint.
Find on the following pages our latest data on </t>
    </r>
    <r>
      <rPr>
        <sz val="10"/>
        <color rgb="FFC4922C"/>
        <rFont val="Galano Grotesque"/>
        <family val="3"/>
      </rPr>
      <t>GHG emissions &amp; energy use</t>
    </r>
    <r>
      <rPr>
        <sz val="10"/>
        <rFont val="Galano Grotesque"/>
        <family val="3"/>
      </rPr>
      <t xml:space="preserve">, </t>
    </r>
    <r>
      <rPr>
        <sz val="10"/>
        <color rgb="FFC4922C"/>
        <rFont val="Galano Grotesque"/>
        <family val="3"/>
      </rPr>
      <t>water usage</t>
    </r>
    <r>
      <rPr>
        <sz val="10"/>
        <rFont val="Galano Grotesque"/>
        <family val="3"/>
      </rPr>
      <t xml:space="preserve">, </t>
    </r>
    <r>
      <rPr>
        <sz val="10"/>
        <color rgb="FFC4922C"/>
        <rFont val="Galano Grotesque"/>
        <family val="3"/>
      </rPr>
      <t>waste</t>
    </r>
    <r>
      <rPr>
        <sz val="10"/>
        <rFont val="Galano Grotesque"/>
        <family val="3"/>
      </rPr>
      <t xml:space="preserve">, </t>
    </r>
    <r>
      <rPr>
        <sz val="10"/>
        <color rgb="FFC4922C"/>
        <rFont val="Galano Grotesque"/>
        <family val="3"/>
      </rPr>
      <t>biodiversity</t>
    </r>
    <r>
      <rPr>
        <sz val="10"/>
        <rFont val="Galano Grotesque"/>
        <family val="3"/>
      </rPr>
      <t xml:space="preserve">, and </t>
    </r>
    <r>
      <rPr>
        <sz val="10"/>
        <color rgb="FFC4922C"/>
        <rFont val="Galano Grotesque"/>
        <family val="3"/>
      </rPr>
      <t>mine closure</t>
    </r>
    <r>
      <rPr>
        <sz val="10"/>
        <rFont val="Galano Grotesque"/>
        <family val="3"/>
      </rPr>
      <t xml:space="preserve">. </t>
    </r>
  </si>
  <si>
    <r>
      <rPr>
        <sz val="12"/>
        <color rgb="FFC4922C"/>
        <rFont val="Galano Grotesque"/>
        <family val="3"/>
      </rPr>
      <t>Our approach to ensuring health and safety</t>
    </r>
    <r>
      <rPr>
        <sz val="12"/>
        <rFont val="Galano Grotesque"/>
        <family val="3"/>
      </rPr>
      <t xml:space="preserve">
</t>
    </r>
    <r>
      <rPr>
        <sz val="12"/>
        <color theme="1"/>
        <rFont val="Galano Grotesque"/>
        <family val="3"/>
      </rPr>
      <t>Given the high-risk nature of the mining process, prioritising health and safety is essential to protecting our people and ensuring the overall success of our operations. 
A healthy, satisfied, and motivated workforce is key to driving the growth of our Company. We seek to achieve this objective by implementing our Health and Safety Policy. Practical measures are adopted, wherever possible, to avoid workplace accidents, eliminate occupational health hazards, and support employee well-being.
Find below our latest data on</t>
    </r>
    <r>
      <rPr>
        <sz val="12"/>
        <rFont val="Galano Grotesque"/>
        <family val="3"/>
      </rPr>
      <t xml:space="preserve"> </t>
    </r>
    <r>
      <rPr>
        <sz val="12"/>
        <color rgb="FFC4922C"/>
        <rFont val="Galano Grotesque"/>
        <family val="3"/>
      </rPr>
      <t xml:space="preserve">work-related injuries </t>
    </r>
    <r>
      <rPr>
        <sz val="12"/>
        <color theme="1"/>
        <rFont val="Galano Grotesque"/>
        <family val="3"/>
      </rPr>
      <t>and</t>
    </r>
    <r>
      <rPr>
        <sz val="12"/>
        <color rgb="FFC4922C"/>
        <rFont val="Galano Grotesque"/>
        <family val="3"/>
      </rPr>
      <t xml:space="preserve"> health indicators</t>
    </r>
    <r>
      <rPr>
        <sz val="12"/>
        <rFont val="Galano Grotesque"/>
        <family val="3"/>
      </rPr>
      <t>.</t>
    </r>
  </si>
  <si>
    <r>
      <rPr>
        <sz val="12"/>
        <color rgb="FFC4922C"/>
        <rFont val="Galano Grotesque"/>
        <family val="3"/>
      </rPr>
      <t>Our approach to ensuring we are a responsible business</t>
    </r>
    <r>
      <rPr>
        <sz val="12"/>
        <rFont val="Galano Grotesque"/>
        <family val="3"/>
      </rPr>
      <t xml:space="preserve">
Conducting business honestly and ethically is a core pillar of our corporate identity which is facilitated by a strong corporate governance framework of appropriate systems, policies, and procedures.
Find below our latest data on </t>
    </r>
    <r>
      <rPr>
        <sz val="12"/>
        <color theme="1"/>
        <rFont val="Galano Grotesque"/>
        <family val="3"/>
      </rPr>
      <t>our</t>
    </r>
    <r>
      <rPr>
        <sz val="12"/>
        <color rgb="FFC4922C"/>
        <rFont val="Galano Grotesque"/>
        <family val="3"/>
      </rPr>
      <t xml:space="preserve"> ESG rating agencies scores</t>
    </r>
    <r>
      <rPr>
        <sz val="12"/>
        <rFont val="Galano Grotesque"/>
        <family val="3"/>
      </rPr>
      <t xml:space="preserve">. </t>
    </r>
  </si>
  <si>
    <t>Q2-2025</t>
  </si>
  <si>
    <t>&lt; 5%</t>
  </si>
  <si>
    <t>GHG scope 1+2 emissions reduction(%)</t>
  </si>
  <si>
    <t>Social investment vs net revenue (%)</t>
  </si>
  <si>
    <t>Women in the workforce (%)</t>
  </si>
  <si>
    <t>Fatal accidents</t>
  </si>
  <si>
    <t>Lost time injury frequency rate (LTIFR)</t>
  </si>
  <si>
    <t>Emissions intensity, per thousand ounces of total silver equivalent produced (tCO2e/koz Ag eq)</t>
  </si>
  <si>
    <t>Energy consumption intensity, per thousand ounces of total silver equivalent produced (MWh/koz Ag eq)</t>
  </si>
  <si>
    <t>n/a</t>
  </si>
  <si>
    <t>2 The 2024 carbon footprint includes data for the whole year for Peru (former and current operating assets, warehouses and office locations), Argentina (San Jose and Buenos Aires office) and London office. The Group’s UK operations consist of a single office with an occupancy of three. Its total Scope 1 and Scope 2 emissions and energy consumption represent less than 0.01% of the Group’s reported totals. Since May 2024, the date Mara Rosa began operations and its emissions became materially significant, the data includes Brazil (Mara Rosa and Belo Horizonte office).</t>
  </si>
  <si>
    <t>5 Scope 2 market-based emissiosn exclude electricity purchased from renewable sources: hydropower in Peru, wind power in Argentina, and photovoltaic power in Brazil.</t>
  </si>
  <si>
    <t>6 Scope 1 biogenic emissions amount to 10.25 tCO2e and Scope 3 biogenic emissions total 1.43 tCO2e. Both figures are included within the overall totals reported for Scope 1 and Scope 3 emissions, respectively.</t>
  </si>
  <si>
    <t>8 Total production includes 100% of all production, including that attributable to the joint venture partner at San Jose.</t>
  </si>
  <si>
    <t>9 Hochschild does not sell energy (electricity, heating, cooling, or steam) as part of its business model, given that energy sales are not part of the company’s core operations.</t>
  </si>
  <si>
    <t>Emissions intensity, per ounces of total gold equivalent produced (tCO2e/oz Au eq)</t>
  </si>
  <si>
    <t>Energy consumption intensity, per ounces of total gold equivalent produced (MWh/oz Au eq)</t>
  </si>
  <si>
    <t>Water withdrawal, discharge, and consumption by year</t>
  </si>
  <si>
    <t>Water withdrawal, discharge, and consumption in 2024 by site</t>
  </si>
  <si>
    <t>Generation of waste by type(tonnes)</t>
  </si>
  <si>
    <t>All waste-related data (except Waste and Tailings data) exclude Brazil due to construction and commissioning activities in Mara Rosa. It will be included from 2025, which will be the first full year of mining operations.</t>
  </si>
  <si>
    <t>2 San Jose does not monitor biodiversity on a semi-annual basis, unlike the other mine sites, as it is not a requirement from national legislation.</t>
  </si>
  <si>
    <t>1 Hochschild does not harvest wild species.</t>
  </si>
  <si>
    <t>Life of Mine (LOM)</t>
  </si>
  <si>
    <t>1 Ares, Sipan, and Selene do not have a LOM as they are not operational nor expected to be operational in the following years.</t>
  </si>
  <si>
    <t>2 Pallancata is in the temporary closure stage and therefore no component closure activities are being carried out.</t>
  </si>
  <si>
    <t>3 The financial provisions are aligned with the legal requirements for mine closure per unit and country.</t>
  </si>
  <si>
    <t>4 Estimates of LOM and financial provisions are based on the cost of mine closure in the ongoing contracts, supplier proposals and estimations by Hochschild engineers.</t>
  </si>
  <si>
    <t>1 LTIFR and LTISR are calculated based on 1,000,000 hours worked.</t>
  </si>
  <si>
    <t>Collective bargaining: Number and percentage of employees that are part of a trade union</t>
  </si>
  <si>
    <t>Employee departures and departure rate by gender and age group</t>
  </si>
  <si>
    <t>New employee hires and hire rate by gender and age group</t>
  </si>
  <si>
    <t>Volutary turnover (%)</t>
  </si>
  <si>
    <t>Defintion</t>
  </si>
  <si>
    <t>Number of voluntary departures per average headcount between January and December of 2024</t>
  </si>
  <si>
    <t>Retention rates in 2024</t>
  </si>
  <si>
    <t>Total turnover (%)</t>
  </si>
  <si>
    <t>Difference between total new employee hires and departures per average headcount between January and December of 2024</t>
  </si>
  <si>
    <t>Hochschild 2024 result</t>
  </si>
  <si>
    <t>1 Local refers to people working at the mine sites or businesses within regions in which Hochschild operates (Peru: Apurimac, Arequipa, Ayacucho, and Cajamarca; and Argentina: Santa Cruz). </t>
  </si>
  <si>
    <t>$ 82,773,000</t>
  </si>
  <si>
    <t>$ 61,181,000</t>
  </si>
  <si>
    <t>$ 143,954,000</t>
  </si>
  <si>
    <t>Total energy consumption (MWh)</t>
  </si>
  <si>
    <t>1 Carbon footprint calculation method used based on the ISO 14064-1 Standard and GHG Protocol Corporate Accounting and Reporting Standard, using IPCC and Peruvian emission factors. Gases included in the calculation of all three scopes: CO2, CH4, N2O, and tHFC.</t>
  </si>
  <si>
    <t>7 Emissions and energy consumption intensities reflect combustion of fuel and operation of facilities (Scope 1) and purchased electricity (Scope 2) – location-based emissions.</t>
  </si>
  <si>
    <t>10 Collected information for energy consumption from combustion of fuel has been converted to MWh from gallons of fuel using net calorific values obtained from the Peruvian Ministry of Environment. Corresponds to fuel calculated for Scope 1.</t>
  </si>
  <si>
    <t>Non-hazardous waste diverted from disposal (tonnes)</t>
  </si>
  <si>
    <t>Waste directed to disposal (tonnes)</t>
  </si>
  <si>
    <t>Non - Hazardous waste directed to disposal (tonnes)</t>
  </si>
  <si>
    <t>2 Hochschild does not generate pollutants. Our discharges and emissions comply with the national law of each country where we operate on maximum permissible limits, and ensure it through constant environmental monitoring.</t>
  </si>
  <si>
    <t>2 The 2023 and 2024 results of the LTIFR have been independently assured by EY Peru following the International Standard on Assurance Engagements (ISAE) 3000.</t>
  </si>
  <si>
    <t>In 2024, contractors or other types of workers who are not employees did not work in sites not included in the table above. These sites are: the Sipán mine site, the Matarani warehouse, and Lima, Arequipa, London, Buenos Aires, and Belo Horizonte offices.</t>
  </si>
  <si>
    <t>2 Community-related KPIs exclude Brazil due to Mara Rosa construction and commissioning activities. The Mara Rosa mine site will be included from 2025, which will be the first full year of mining operations.</t>
  </si>
  <si>
    <r>
      <rPr>
        <sz val="12"/>
        <color rgb="FFC4922C"/>
        <rFont val="Galano Grotesque"/>
        <family val="3"/>
      </rPr>
      <t>Our approach to empowering our people</t>
    </r>
    <r>
      <rPr>
        <sz val="12"/>
        <rFont val="Galano Grotesque"/>
        <family val="3"/>
      </rPr>
      <t xml:space="preserve">
Our people are key to our business success and the positive impact we make on the planet and society. By fostering a supportive and empowering working environment, we can improve employee satisfaction, offer better and more equal employee opportunities, and improve retention rates.
As part of our corporate purpose, we aspire to provide a safe and healthy workplace environment that, above all, promotes a healthy work-life balance and demonstrates inclusion.
Find on the following pages our latest data on </t>
    </r>
    <r>
      <rPr>
        <sz val="12"/>
        <color rgb="FFC4922C"/>
        <rFont val="Galano Grotesque"/>
        <family val="3"/>
      </rPr>
      <t>employment</t>
    </r>
    <r>
      <rPr>
        <sz val="12"/>
        <rFont val="Galano Grotesque"/>
        <family val="3"/>
      </rPr>
      <t xml:space="preserve">, </t>
    </r>
    <r>
      <rPr>
        <sz val="12"/>
        <color rgb="FFC4922C"/>
        <rFont val="Galano Grotesque"/>
        <family val="3"/>
      </rPr>
      <t>staff retention</t>
    </r>
    <r>
      <rPr>
        <sz val="12"/>
        <rFont val="Galano Grotesque"/>
        <family val="3"/>
      </rPr>
      <t xml:space="preserve">, and </t>
    </r>
    <r>
      <rPr>
        <sz val="12"/>
        <color rgb="FFC4922C"/>
        <rFont val="Galano Grotesque"/>
        <family val="3"/>
      </rPr>
      <t>training</t>
    </r>
    <r>
      <rPr>
        <sz val="12"/>
        <rFont val="Galano Grotesque"/>
        <family val="3"/>
      </rPr>
      <t xml:space="preserve">. </t>
    </r>
  </si>
  <si>
    <t>Social Investment in 2024</t>
  </si>
  <si>
    <t>Local workforce (employees &amp; contractors) in 2024</t>
  </si>
  <si>
    <t>Proportion of spending on local suppliers in 2024</t>
  </si>
  <si>
    <t>&lt; 6</t>
  </si>
  <si>
    <t>Number of employees and contractors that received training in 2024</t>
  </si>
  <si>
    <t>Total number of employees and contractors that received training</t>
  </si>
  <si>
    <t>Average hours on training per worker (employees + contractors) in 2024</t>
  </si>
  <si>
    <t>Total Average Hours</t>
  </si>
  <si>
    <t>Scope 3 emissions</t>
  </si>
  <si>
    <t>Category 1: Purchased goods and services</t>
  </si>
  <si>
    <t>Category 4: Upstream transportation and distribution</t>
  </si>
  <si>
    <t>Category 5: Waste generated in operations</t>
  </si>
  <si>
    <t>Category 6: Business travel</t>
  </si>
  <si>
    <t>Category 7: Employee commuting</t>
  </si>
  <si>
    <t>Category 9: Downstream transportation and distribution</t>
  </si>
  <si>
    <t>Energy consumption (MWh)</t>
  </si>
  <si>
    <t>Last Update</t>
  </si>
  <si>
    <t>Current Score</t>
  </si>
  <si>
    <t>Previous Score</t>
  </si>
  <si>
    <t>Previous Update</t>
  </si>
  <si>
    <t>Sector Average</t>
  </si>
  <si>
    <t>September 2025</t>
  </si>
  <si>
    <t>August 2024</t>
  </si>
  <si>
    <t>March 2025</t>
  </si>
  <si>
    <t>December 2024</t>
  </si>
  <si>
    <t>BBB</t>
  </si>
  <si>
    <t>BB</t>
  </si>
  <si>
    <t>June 2024</t>
  </si>
  <si>
    <t>June 2023</t>
  </si>
  <si>
    <t>Energy consumption by from combustion of fuel (MWh)</t>
  </si>
  <si>
    <t xml:space="preserve">     Diesel</t>
  </si>
  <si>
    <t xml:space="preserve">     Non-renewable sources</t>
  </si>
  <si>
    <t xml:space="preserve">     Renewable sources (hydropower, wind, solar)</t>
  </si>
  <si>
    <t xml:space="preserve">     Gasoline</t>
  </si>
  <si>
    <t xml:space="preserve">     GLP</t>
  </si>
  <si>
    <t xml:space="preserve">     Renewable sources (biofuels)</t>
  </si>
  <si>
    <t>Energy from sold electricity, heating, cooling, or steam (MWh)</t>
  </si>
  <si>
    <t>11 O7ther sites include: The Lima, Arequipa, Buenos Aires, and Belo Horizonte offices; the warehouse in Matarani; and the Pallancata, Selene, Ares, Arcata, and Sipan mine sites.</t>
  </si>
  <si>
    <t>Q3-2025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</si>
</sst>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64" formatCode="[$$-409]#,##0.000"/>
    <numFmt numFmtId="165" formatCode="[$$-409]#,##0"/>
    <numFmt numFmtId="166" formatCode="#,##0.0"/>
    <numFmt numFmtId="167" formatCode="#,##0.000"/>
    <numFmt numFmtId="168" formatCode="0.0%"/>
    <numFmt numFmtId="169" formatCode="0.000"/>
    <numFmt numFmtId="170" formatCode="&quot;£&quot;#,##0"/>
    <numFmt numFmtId="171" formatCode="[$USD]\ #,##0"/>
    <numFmt numFmtId="172" formatCode="0.0"/>
  </numFmts>
  <fonts count="43">
    <font>
      <sz val="11"/>
      <color theme="1"/>
      <name val="Aptos Narrow"/>
      <family val="2"/>
      <scheme val="minor"/>
    </font>
    <font>
      <sz val="11"/>
      <color theme="1"/>
      <name val="Aptos Narrow"/>
      <family val="2"/>
      <scheme val="minor"/>
    </font>
    <font>
      <b/>
      <sz val="8"/>
      <color theme="1"/>
      <name val="Galano Grotesque"/>
      <family val="3"/>
    </font>
    <font>
      <b/>
      <sz val="8"/>
      <color theme="4"/>
      <name val="Galano Grotesque"/>
      <family val="3"/>
    </font>
    <font>
      <sz val="8"/>
      <color theme="4"/>
      <name val="Galano Grotesque"/>
      <family val="3"/>
    </font>
    <font>
      <sz val="8"/>
      <color theme="1"/>
      <name val="Galano Grotesque"/>
      <family val="3"/>
    </font>
    <font>
      <b/>
      <sz val="8"/>
      <name val="Galano Grotesque"/>
      <family val="3"/>
    </font>
    <font>
      <sz val="8"/>
      <name val="Galano Grotesque"/>
      <family val="3"/>
    </font>
    <font>
      <sz val="8"/>
      <color rgb="FF000000"/>
      <name val="Galano Grotesque"/>
      <family val="3"/>
    </font>
    <font>
      <sz val="8"/>
      <color rgb="FFFF0000"/>
      <name val="Galano Grotesque"/>
      <family val="3"/>
    </font>
    <font>
      <b/>
      <sz val="8"/>
      <color rgb="FFFF0000"/>
      <name val="Galano Grotesque"/>
      <family val="3"/>
    </font>
    <font>
      <sz val="11"/>
      <color rgb="FFFF0000"/>
      <name val="Aptos Narrow"/>
      <family val="2"/>
      <scheme val="minor"/>
    </font>
    <font>
      <b/>
      <sz val="11"/>
      <color theme="1"/>
      <name val="Galano Grotesque"/>
      <family val="3"/>
    </font>
    <font>
      <sz val="11"/>
      <color theme="1"/>
      <name val="Galano Grotesque"/>
      <family val="3"/>
    </font>
    <font>
      <b/>
      <sz val="9"/>
      <color rgb="FF000000"/>
      <name val="Galano Grotesque"/>
      <family val="3"/>
    </font>
    <font>
      <sz val="9"/>
      <color rgb="FF000000"/>
      <name val="Galano Grotesque"/>
      <family val="3"/>
    </font>
    <font>
      <sz val="7.5"/>
      <color theme="1"/>
      <name val="Galano Grotesque"/>
      <family val="3"/>
    </font>
    <font>
      <b/>
      <sz val="10"/>
      <color theme="1"/>
      <name val="Galano Grotesque"/>
      <family val="3"/>
    </font>
    <font>
      <sz val="10"/>
      <color theme="1"/>
      <name val="Galano Grotesque"/>
      <family val="3"/>
    </font>
    <font>
      <sz val="11"/>
      <color theme="1"/>
      <name val="Lora"/>
    </font>
    <font>
      <sz val="20"/>
      <color rgb="FFC4922C"/>
      <name val="Galano Grotesque"/>
      <family val="3"/>
    </font>
    <font>
      <sz val="14"/>
      <color theme="1"/>
      <name val="Galano Grotesque"/>
      <family val="3"/>
    </font>
    <font>
      <sz val="12"/>
      <name val="Galano Grotesque"/>
      <family val="3"/>
    </font>
    <font>
      <sz val="12"/>
      <color rgb="FFC4922C"/>
      <name val="Galano Grotesque"/>
      <family val="3"/>
    </font>
    <font>
      <sz val="10"/>
      <name val="Galano Grotesque"/>
      <family val="3"/>
    </font>
    <font>
      <sz val="10"/>
      <color rgb="FFC4922C"/>
      <name val="Galano Grotesque"/>
      <family val="3"/>
    </font>
    <font>
      <sz val="14"/>
      <name val="Galano Grotesque"/>
      <family val="3"/>
    </font>
    <font>
      <b/>
      <sz val="8"/>
      <color rgb="FF000000"/>
      <name val="Galano Grotesque"/>
      <family val="3"/>
    </font>
    <font>
      <sz val="7"/>
      <color theme="1"/>
      <name val="Galano Grotesque"/>
      <family val="3"/>
    </font>
    <font>
      <sz val="9"/>
      <color theme="1"/>
      <name val="Galano Grotesque"/>
      <family val="3"/>
    </font>
    <font>
      <vertAlign val="superscript"/>
      <sz val="8"/>
      <color theme="1"/>
      <name val="Galano Grotesque"/>
      <family val="3"/>
    </font>
    <font>
      <vertAlign val="superscript"/>
      <sz val="7.5"/>
      <color theme="1"/>
      <name val="Galano Grotesque"/>
      <family val="3"/>
    </font>
    <font>
      <sz val="12"/>
      <color theme="1"/>
      <name val="Galano Grotesque"/>
      <family val="3"/>
    </font>
    <font>
      <sz val="8"/>
      <color rgb="FFC29A39"/>
      <name val="Galano Grotesque"/>
      <family val="3"/>
    </font>
    <font>
      <sz val="8"/>
      <color rgb="FF24211F"/>
      <name val="Galano Grotesque"/>
      <family val="3"/>
    </font>
    <font>
      <sz val="10"/>
      <color rgb="FF24211F"/>
      <name val="Galano Grotesque"/>
      <family val="3"/>
    </font>
    <font>
      <sz val="11"/>
      <color theme="1"/>
      <name val="72"/>
      <family val="2"/>
    </font>
    <font>
      <b/>
      <sz val="11"/>
      <color theme="1"/>
      <name val="72"/>
      <family val="2"/>
    </font>
    <font>
      <b/>
      <sz val="9"/>
      <color theme="1"/>
      <name val="Galano Grotesque"/>
      <family val="3"/>
    </font>
    <font>
      <sz val="8"/>
      <name val="Galano Grotesque"/>
      <family val="3"/>
    </font>
    <font>
      <b/>
      <sz val="8"/>
      <color theme="1"/>
      <name val="Galano Grotesque"/>
      <family val="3"/>
    </font>
    <font>
      <b/>
      <sz val="8"/>
      <name val="Galano Grotesque"/>
      <family val="3"/>
    </font>
    <font>
      <sz val="12"/>
      <name val="Galano Grotesque"/>
      <family val="3"/>
    </font>
  </fonts>
  <fills count="9">
    <fill>
      <patternFill patternType="none"/>
    </fill>
    <fill>
      <patternFill patternType="gray125"/>
    </fill>
    <fill>
      <patternFill patternType="solid">
        <fgColor theme="2"/>
        <bgColor indexed="64"/>
      </patternFill>
    </fill>
    <fill>
      <patternFill patternType="solid">
        <fgColor theme="0" tint="-4.9989318521683403E-2"/>
        <bgColor indexed="64"/>
      </patternFill>
    </fill>
    <fill>
      <patternFill patternType="solid">
        <fgColor rgb="FFFFFFFF"/>
        <bgColor indexed="64"/>
      </patternFill>
    </fill>
    <fill>
      <patternFill patternType="solid">
        <fgColor theme="0"/>
        <bgColor indexed="64"/>
      </patternFill>
    </fill>
    <fill>
      <patternFill patternType="solid">
        <fgColor rgb="FFF4F4F4"/>
        <bgColor indexed="64"/>
      </patternFill>
    </fill>
    <fill>
      <patternFill patternType="solid">
        <fgColor rgb="FFC4922C"/>
        <bgColor indexed="64"/>
      </patternFill>
    </fill>
    <fill>
      <patternFill patternType="solid">
        <fgColor theme="0" tint="-0.14999847407452621"/>
        <bgColor indexed="64"/>
      </patternFill>
    </fill>
  </fills>
  <borders count="132">
    <border>
      <left/>
      <right/>
      <top/>
      <bottom/>
      <diagonal/>
    </border>
    <border>
      <left/>
      <right/>
      <top/>
      <bottom style="medium">
        <color indexed="64"/>
      </bottom>
      <diagonal/>
    </border>
    <border>
      <left/>
      <right/>
      <top/>
      <bottom style="thin">
        <color indexed="64"/>
      </bottom>
      <diagonal/>
    </border>
    <border>
      <left/>
      <right/>
      <top style="thin">
        <color indexed="64"/>
      </top>
      <bottom style="thin">
        <color indexed="64"/>
      </bottom>
      <diagonal/>
    </border>
    <border>
      <left/>
      <right/>
      <top style="medium">
        <color indexed="64"/>
      </top>
      <bottom/>
      <diagonal/>
    </border>
    <border>
      <left/>
      <right/>
      <top style="thin">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style="thin">
        <color theme="0"/>
      </right>
      <top style="thin">
        <color indexed="64"/>
      </top>
      <bottom style="medium">
        <color indexed="64"/>
      </bottom>
      <diagonal/>
    </border>
    <border>
      <left style="thin">
        <color theme="0"/>
      </left>
      <right/>
      <top style="thin">
        <color indexed="64"/>
      </top>
      <bottom style="thin">
        <color indexed="64"/>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indexed="64"/>
      </top>
      <bottom style="thin">
        <color indexed="64"/>
      </bottom>
      <diagonal/>
    </border>
    <border>
      <left style="thin">
        <color theme="0"/>
      </left>
      <right/>
      <top/>
      <bottom/>
      <diagonal/>
    </border>
    <border>
      <left/>
      <right style="thin">
        <color theme="0"/>
      </right>
      <top style="thin">
        <color indexed="64"/>
      </top>
      <bottom style="thin">
        <color indexed="64"/>
      </bottom>
      <diagonal/>
    </border>
    <border>
      <left style="thin">
        <color theme="0"/>
      </left>
      <right style="thin">
        <color theme="0"/>
      </right>
      <top style="thin">
        <color indexed="64"/>
      </top>
      <bottom/>
      <diagonal/>
    </border>
    <border>
      <left/>
      <right style="thin">
        <color theme="0"/>
      </right>
      <top style="thin">
        <color indexed="64"/>
      </top>
      <bottom/>
      <diagonal/>
    </border>
    <border>
      <left/>
      <right style="thin">
        <color theme="0"/>
      </right>
      <top/>
      <bottom style="thin">
        <color indexed="64"/>
      </bottom>
      <diagonal/>
    </border>
    <border>
      <left/>
      <right style="thin">
        <color theme="0"/>
      </right>
      <top/>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medium">
        <color indexed="64"/>
      </bottom>
      <diagonal/>
    </border>
    <border>
      <left/>
      <right style="thin">
        <color theme="0"/>
      </right>
      <top style="medium">
        <color indexed="64"/>
      </top>
      <bottom style="thin">
        <color indexed="64"/>
      </bottom>
      <diagonal/>
    </border>
    <border>
      <left/>
      <right style="thin">
        <color theme="0"/>
      </right>
      <top style="thin">
        <color theme="0"/>
      </top>
      <bottom style="medium">
        <color indexed="64"/>
      </bottom>
      <diagonal/>
    </border>
    <border>
      <left/>
      <right/>
      <top style="thin">
        <color theme="0"/>
      </top>
      <bottom style="medium">
        <color indexed="64"/>
      </bottom>
      <diagonal/>
    </border>
    <border>
      <left style="thin">
        <color theme="0"/>
      </left>
      <right/>
      <top/>
      <bottom style="medium">
        <color indexed="64"/>
      </bottom>
      <diagonal/>
    </border>
    <border>
      <left/>
      <right/>
      <top/>
      <bottom style="thin">
        <color theme="0"/>
      </bottom>
      <diagonal/>
    </border>
    <border>
      <left/>
      <right style="thin">
        <color theme="0"/>
      </right>
      <top/>
      <bottom style="thin">
        <color theme="0"/>
      </bottom>
      <diagonal/>
    </border>
    <border>
      <left style="thin">
        <color theme="0"/>
      </left>
      <right style="thin">
        <color theme="0"/>
      </right>
      <top/>
      <bottom style="thin">
        <color indexed="64"/>
      </bottom>
      <diagonal/>
    </border>
    <border>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0"/>
      </left>
      <right/>
      <top/>
      <bottom style="thin">
        <color theme="0"/>
      </bottom>
      <diagonal/>
    </border>
    <border>
      <left style="medium">
        <color theme="0"/>
      </left>
      <right/>
      <top style="medium">
        <color indexed="64"/>
      </top>
      <bottom style="thin">
        <color indexed="64"/>
      </bottom>
      <diagonal/>
    </border>
    <border>
      <left/>
      <right style="thin">
        <color theme="0"/>
      </right>
      <top style="thin">
        <color indexed="64"/>
      </top>
      <bottom style="medium">
        <color theme="0"/>
      </bottom>
      <diagonal/>
    </border>
    <border>
      <left style="thin">
        <color theme="0"/>
      </left>
      <right style="medium">
        <color theme="0"/>
      </right>
      <top style="thin">
        <color theme="0"/>
      </top>
      <bottom style="medium">
        <color indexed="64"/>
      </bottom>
      <diagonal/>
    </border>
    <border>
      <left style="thin">
        <color theme="0"/>
      </left>
      <right style="hair">
        <color theme="0"/>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0"/>
      </left>
      <right/>
      <top style="thin">
        <color indexed="64"/>
      </top>
      <bottom/>
      <diagonal/>
    </border>
    <border>
      <left style="thin">
        <color theme="0"/>
      </left>
      <right/>
      <top/>
      <bottom style="thin">
        <color indexed="64"/>
      </bottom>
      <diagonal/>
    </border>
    <border>
      <left style="thin">
        <color theme="0"/>
      </left>
      <right style="thin">
        <color theme="0"/>
      </right>
      <top/>
      <bottom style="medium">
        <color theme="0"/>
      </bottom>
      <diagonal/>
    </border>
    <border>
      <left style="thin">
        <color theme="0"/>
      </left>
      <right style="hair">
        <color theme="0"/>
      </right>
      <top style="medium">
        <color indexed="64"/>
      </top>
      <bottom style="thin">
        <color indexed="64"/>
      </bottom>
      <diagonal/>
    </border>
    <border>
      <left/>
      <right style="thin">
        <color theme="0"/>
      </right>
      <top style="medium">
        <color indexed="64"/>
      </top>
      <bottom/>
      <diagonal/>
    </border>
    <border>
      <left style="thin">
        <color theme="0"/>
      </left>
      <right style="hair">
        <color theme="0"/>
      </right>
      <top style="thin">
        <color indexed="64"/>
      </top>
      <bottom style="medium">
        <color indexed="64"/>
      </bottom>
      <diagonal/>
    </border>
    <border>
      <left style="thin">
        <color theme="0"/>
      </left>
      <right style="thin">
        <color theme="0"/>
      </right>
      <top style="thin">
        <color theme="0"/>
      </top>
      <bottom style="thin">
        <color theme="0"/>
      </bottom>
      <diagonal/>
    </border>
    <border>
      <left/>
      <right/>
      <top style="thin">
        <color theme="0"/>
      </top>
      <bottom style="thin">
        <color theme="0"/>
      </bottom>
      <diagonal/>
    </border>
    <border>
      <left style="thin">
        <color indexed="64"/>
      </left>
      <right style="thin">
        <color indexed="64"/>
      </right>
      <top/>
      <bottom style="thin">
        <color indexed="64"/>
      </bottom>
      <diagonal/>
    </border>
    <border>
      <left style="thin">
        <color theme="0"/>
      </left>
      <right style="thin">
        <color theme="0"/>
      </right>
      <top style="thin">
        <color theme="0"/>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theme="0"/>
      </left>
      <right/>
      <top style="thin">
        <color theme="0"/>
      </top>
      <bottom style="medium">
        <color theme="0"/>
      </bottom>
      <diagonal/>
    </border>
    <border>
      <left style="thin">
        <color indexed="64"/>
      </left>
      <right style="thin">
        <color theme="0"/>
      </right>
      <top style="thin">
        <color indexed="64"/>
      </top>
      <bottom/>
      <diagonal/>
    </border>
    <border>
      <left style="thin">
        <color theme="0"/>
      </left>
      <right/>
      <top style="thin">
        <color theme="0"/>
      </top>
      <bottom/>
      <diagonal/>
    </border>
    <border>
      <left/>
      <right/>
      <top style="thin">
        <color theme="0"/>
      </top>
      <bottom/>
      <diagonal/>
    </border>
    <border>
      <left style="thin">
        <color indexed="64"/>
      </left>
      <right style="thin">
        <color theme="0"/>
      </right>
      <top/>
      <bottom style="thin">
        <color indexed="64"/>
      </bottom>
      <diagonal/>
    </border>
    <border>
      <left style="thin">
        <color indexed="64"/>
      </left>
      <right style="thin">
        <color theme="0"/>
      </right>
      <top/>
      <bottom/>
      <diagonal/>
    </border>
    <border>
      <left/>
      <right style="medium">
        <color theme="0"/>
      </right>
      <top/>
      <bottom/>
      <diagonal/>
    </border>
    <border>
      <left style="thin">
        <color theme="0"/>
      </left>
      <right/>
      <top style="medium">
        <color indexed="64"/>
      </top>
      <bottom style="thin">
        <color indexed="64"/>
      </bottom>
      <diagonal/>
    </border>
    <border>
      <left/>
      <right/>
      <top/>
      <bottom style="medium">
        <color theme="0"/>
      </bottom>
      <diagonal/>
    </border>
    <border>
      <left style="medium">
        <color theme="0"/>
      </left>
      <right style="medium">
        <color theme="0"/>
      </right>
      <top style="medium">
        <color theme="0"/>
      </top>
      <bottom style="medium">
        <color theme="0"/>
      </bottom>
      <diagonal/>
    </border>
    <border>
      <left style="medium">
        <color theme="0"/>
      </left>
      <right style="medium">
        <color theme="0"/>
      </right>
      <top style="medium">
        <color theme="0"/>
      </top>
      <bottom/>
      <diagonal/>
    </border>
    <border>
      <left style="medium">
        <color theme="0"/>
      </left>
      <right style="medium">
        <color theme="0"/>
      </right>
      <top/>
      <bottom/>
      <diagonal/>
    </border>
    <border>
      <left style="medium">
        <color theme="0"/>
      </left>
      <right style="medium">
        <color theme="0"/>
      </right>
      <top/>
      <bottom style="medium">
        <color theme="0"/>
      </bottom>
      <diagonal/>
    </border>
    <border>
      <left/>
      <right style="medium">
        <color theme="0"/>
      </right>
      <top style="medium">
        <color theme="0"/>
      </top>
      <bottom/>
      <diagonal/>
    </border>
    <border>
      <left/>
      <right style="medium">
        <color theme="0"/>
      </right>
      <top/>
      <bottom style="medium">
        <color theme="0"/>
      </bottom>
      <diagonal/>
    </border>
    <border>
      <left/>
      <right style="thin">
        <color theme="0"/>
      </right>
      <top/>
      <bottom style="medium">
        <color theme="0"/>
      </bottom>
      <diagonal/>
    </border>
    <border>
      <left/>
      <right style="medium">
        <color theme="0"/>
      </right>
      <top style="thin">
        <color theme="0"/>
      </top>
      <bottom style="thin">
        <color theme="0"/>
      </bottom>
      <diagonal/>
    </border>
    <border>
      <left style="thin">
        <color theme="0"/>
      </left>
      <right style="medium">
        <color theme="0"/>
      </right>
      <top style="thin">
        <color theme="0"/>
      </top>
      <bottom style="thin">
        <color theme="0"/>
      </bottom>
      <diagonal/>
    </border>
    <border>
      <left style="medium">
        <color theme="0"/>
      </left>
      <right/>
      <top style="thin">
        <color theme="0"/>
      </top>
      <bottom style="thin">
        <color theme="0"/>
      </bottom>
      <diagonal/>
    </border>
    <border>
      <left/>
      <right style="medium">
        <color theme="0"/>
      </right>
      <top style="medium">
        <color theme="0"/>
      </top>
      <bottom style="medium">
        <color theme="0"/>
      </bottom>
      <diagonal/>
    </border>
    <border>
      <left style="medium">
        <color theme="0"/>
      </left>
      <right/>
      <top/>
      <bottom style="medium">
        <color theme="0"/>
      </bottom>
      <diagonal/>
    </border>
    <border>
      <left/>
      <right style="medium">
        <color theme="0"/>
      </right>
      <top style="thin">
        <color theme="0"/>
      </top>
      <bottom style="medium">
        <color theme="0"/>
      </bottom>
      <diagonal/>
    </border>
    <border>
      <left/>
      <right style="medium">
        <color theme="0"/>
      </right>
      <top/>
      <bottom style="thin">
        <color theme="0"/>
      </bottom>
      <diagonal/>
    </border>
    <border>
      <left style="medium">
        <color theme="0"/>
      </left>
      <right style="medium">
        <color theme="0"/>
      </right>
      <top/>
      <bottom style="thin">
        <color theme="0"/>
      </bottom>
      <diagonal/>
    </border>
    <border>
      <left/>
      <right/>
      <top style="thin">
        <color indexed="64"/>
      </top>
      <bottom style="thin">
        <color theme="1"/>
      </bottom>
      <diagonal/>
    </border>
    <border>
      <left style="thin">
        <color theme="0"/>
      </left>
      <right style="thin">
        <color theme="0"/>
      </right>
      <top style="thin">
        <color indexed="64"/>
      </top>
      <bottom style="thin">
        <color theme="1"/>
      </bottom>
      <diagonal/>
    </border>
    <border>
      <left/>
      <right style="thin">
        <color theme="0"/>
      </right>
      <top style="medium">
        <color indexed="64"/>
      </top>
      <bottom style="thin">
        <color theme="0"/>
      </bottom>
      <diagonal/>
    </border>
    <border>
      <left/>
      <right style="thin">
        <color theme="0"/>
      </right>
      <top style="thin">
        <color indexed="64"/>
      </top>
      <bottom style="thin">
        <color theme="1"/>
      </bottom>
      <diagonal/>
    </border>
    <border>
      <left style="hair">
        <color theme="0"/>
      </left>
      <right/>
      <top style="thin">
        <color indexed="64"/>
      </top>
      <bottom style="thin">
        <color theme="1"/>
      </bottom>
      <diagonal/>
    </border>
    <border>
      <left style="hair">
        <color theme="0"/>
      </left>
      <right/>
      <top style="thin">
        <color theme="1"/>
      </top>
      <bottom style="thin">
        <color indexed="64"/>
      </bottom>
      <diagonal/>
    </border>
    <border>
      <left/>
      <right style="medium">
        <color theme="0"/>
      </right>
      <top style="thin">
        <color indexed="64"/>
      </top>
      <bottom style="thin">
        <color indexed="64"/>
      </bottom>
      <diagonal/>
    </border>
    <border>
      <left style="thin">
        <color theme="0"/>
      </left>
      <right/>
      <top/>
      <bottom style="medium">
        <color theme="1"/>
      </bottom>
      <diagonal/>
    </border>
    <border>
      <left/>
      <right style="thin">
        <color theme="2"/>
      </right>
      <top style="thin">
        <color indexed="64"/>
      </top>
      <bottom style="thin">
        <color indexed="64"/>
      </bottom>
      <diagonal/>
    </border>
    <border>
      <left/>
      <right style="thin">
        <color theme="0" tint="-4.9989318521683403E-2"/>
      </right>
      <top style="medium">
        <color indexed="64"/>
      </top>
      <bottom style="thin">
        <color indexed="64"/>
      </bottom>
      <diagonal/>
    </border>
    <border>
      <left style="thin">
        <color theme="0"/>
      </left>
      <right style="thin">
        <color theme="0" tint="-4.9989318521683403E-2"/>
      </right>
      <top style="medium">
        <color indexed="64"/>
      </top>
      <bottom style="thin">
        <color indexed="64"/>
      </bottom>
      <diagonal/>
    </border>
    <border>
      <left style="thin">
        <color theme="0" tint="-4.9989318521683403E-2"/>
      </left>
      <right style="thin">
        <color theme="0" tint="-4.9989318521683403E-2"/>
      </right>
      <top style="medium">
        <color indexed="64"/>
      </top>
      <bottom style="thin">
        <color indexed="64"/>
      </bottom>
      <diagonal/>
    </border>
    <border>
      <left style="medium">
        <color theme="0"/>
      </left>
      <right style="medium">
        <color theme="0"/>
      </right>
      <top style="thin">
        <color theme="0"/>
      </top>
      <bottom style="thin">
        <color theme="0"/>
      </bottom>
      <diagonal/>
    </border>
    <border>
      <left/>
      <right style="medium">
        <color theme="0"/>
      </right>
      <top style="thin">
        <color theme="0"/>
      </top>
      <bottom/>
      <diagonal/>
    </border>
    <border>
      <left/>
      <right/>
      <top style="medium">
        <color theme="0"/>
      </top>
      <bottom/>
      <diagonal/>
    </border>
    <border>
      <left style="medium">
        <color theme="0"/>
      </left>
      <right/>
      <top/>
      <bottom/>
      <diagonal/>
    </border>
    <border>
      <left style="medium">
        <color theme="0"/>
      </left>
      <right/>
      <top/>
      <bottom style="thin">
        <color theme="0"/>
      </bottom>
      <diagonal/>
    </border>
    <border>
      <left style="medium">
        <color theme="0"/>
      </left>
      <right style="medium">
        <color theme="0"/>
      </right>
      <top style="thin">
        <color theme="0"/>
      </top>
      <bottom/>
      <diagonal/>
    </border>
    <border>
      <left style="medium">
        <color theme="0"/>
      </left>
      <right style="medium">
        <color theme="0"/>
      </right>
      <top style="thin">
        <color theme="0"/>
      </top>
      <bottom style="medium">
        <color theme="0"/>
      </bottom>
      <diagonal/>
    </border>
    <border>
      <left style="medium">
        <color theme="0"/>
      </left>
      <right style="thin">
        <color theme="0"/>
      </right>
      <top/>
      <bottom style="medium">
        <color indexed="64"/>
      </bottom>
      <diagonal/>
    </border>
    <border>
      <left style="medium">
        <color theme="0"/>
      </left>
      <right style="thin">
        <color theme="0"/>
      </right>
      <top/>
      <bottom style="thin">
        <color indexed="64"/>
      </bottom>
      <diagonal/>
    </border>
    <border>
      <left style="medium">
        <color theme="0"/>
      </left>
      <right style="thin">
        <color theme="0"/>
      </right>
      <top style="thin">
        <color indexed="64"/>
      </top>
      <bottom/>
      <diagonal/>
    </border>
    <border>
      <left style="medium">
        <color theme="0"/>
      </left>
      <right style="thin">
        <color theme="0"/>
      </right>
      <top style="thin">
        <color indexed="64"/>
      </top>
      <bottom style="thin">
        <color indexed="64"/>
      </bottom>
      <diagonal/>
    </border>
    <border>
      <left style="medium">
        <color theme="0"/>
      </left>
      <right style="thin">
        <color theme="0"/>
      </right>
      <top/>
      <bottom/>
      <diagonal/>
    </border>
    <border>
      <left style="medium">
        <color theme="0"/>
      </left>
      <right/>
      <top style="thin">
        <color indexed="64"/>
      </top>
      <bottom style="thin">
        <color theme="1"/>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theme="0" tint="-4.9989318521683403E-2"/>
      </right>
      <top/>
      <bottom style="thin">
        <color indexed="64"/>
      </bottom>
      <diagonal/>
    </border>
    <border>
      <left style="thin">
        <color theme="0" tint="-4.9989318521683403E-2"/>
      </left>
      <right style="thin">
        <color theme="0" tint="-4.9989318521683403E-2"/>
      </right>
      <top/>
      <bottom style="thin">
        <color indexed="64"/>
      </bottom>
      <diagonal/>
    </border>
    <border>
      <left style="thin">
        <color theme="0"/>
      </left>
      <right style="thin">
        <color theme="0" tint="-4.9989318521683403E-2"/>
      </right>
      <top/>
      <bottom style="thin">
        <color indexed="64"/>
      </bottom>
      <diagonal/>
    </border>
    <border>
      <left style="medium">
        <color theme="0"/>
      </left>
      <right style="thin">
        <color theme="0"/>
      </right>
      <top style="thin">
        <color theme="0"/>
      </top>
      <bottom style="medium">
        <color indexed="64"/>
      </bottom>
      <diagonal/>
    </border>
    <border>
      <left/>
      <right style="thin">
        <color indexed="64"/>
      </right>
      <top style="medium">
        <color indexed="64"/>
      </top>
      <bottom style="thin">
        <color indexed="64"/>
      </bottom>
      <diagonal/>
    </border>
    <border>
      <left/>
      <right style="thin">
        <color indexed="64"/>
      </right>
      <top/>
      <bottom/>
      <diagonal/>
    </border>
    <border>
      <left/>
      <right style="thin">
        <color indexed="64"/>
      </right>
      <top style="thin">
        <color indexed="64"/>
      </top>
      <bottom/>
      <diagonal/>
    </border>
    <border>
      <left style="thin">
        <color theme="0"/>
      </left>
      <right style="thin">
        <color indexed="64"/>
      </right>
      <top style="medium">
        <color indexed="64"/>
      </top>
      <bottom style="thin">
        <color indexed="64"/>
      </bottom>
      <diagonal/>
    </border>
    <border>
      <left style="thin">
        <color theme="0"/>
      </left>
      <right style="thin">
        <color indexed="64"/>
      </right>
      <top style="thin">
        <color indexed="64"/>
      </top>
      <bottom/>
      <diagonal/>
    </border>
    <border>
      <left style="thin">
        <color theme="0"/>
      </left>
      <right style="thin">
        <color indexed="64"/>
      </right>
      <top style="thin">
        <color indexed="64"/>
      </top>
      <bottom style="thin">
        <color indexed="64"/>
      </bottom>
      <diagonal/>
    </border>
    <border>
      <left style="medium">
        <color theme="0"/>
      </left>
      <right/>
      <top/>
      <bottom style="thin">
        <color indexed="64"/>
      </bottom>
      <diagonal/>
    </border>
    <border>
      <left style="thin">
        <color theme="0"/>
      </left>
      <right style="thin">
        <color indexed="64"/>
      </right>
      <top style="thin">
        <color indexed="64"/>
      </top>
      <bottom style="thin">
        <color theme="1"/>
      </bottom>
      <diagonal/>
    </border>
    <border>
      <left style="thin">
        <color theme="0"/>
      </left>
      <right style="thin">
        <color indexed="64"/>
      </right>
      <top style="medium">
        <color indexed="64"/>
      </top>
      <bottom/>
      <diagonal/>
    </border>
    <border>
      <left style="medium">
        <color indexed="64"/>
      </left>
      <right/>
      <top style="medium">
        <color indexed="64"/>
      </top>
      <bottom style="thin">
        <color indexed="64"/>
      </bottom>
      <diagonal/>
    </border>
    <border>
      <left/>
      <right style="thin">
        <color theme="0"/>
      </right>
      <top style="medium">
        <color theme="0"/>
      </top>
      <bottom style="thin">
        <color theme="0"/>
      </bottom>
      <diagonal/>
    </border>
    <border>
      <left style="thin">
        <color theme="0"/>
      </left>
      <right style="thin">
        <color indexed="64"/>
      </right>
      <top/>
      <bottom style="thin">
        <color indexed="64"/>
      </bottom>
      <diagonal/>
    </border>
    <border>
      <left style="thin">
        <color theme="0"/>
      </left>
      <right style="thin">
        <color indexed="64"/>
      </right>
      <top/>
      <bottom/>
      <diagonal/>
    </border>
    <border>
      <left style="thin">
        <color theme="0" tint="-4.9989318521683403E-2"/>
      </left>
      <right style="thin">
        <color theme="0"/>
      </right>
      <top/>
      <bottom style="thin">
        <color indexed="64"/>
      </bottom>
      <diagonal/>
    </border>
    <border>
      <left style="thin">
        <color theme="0"/>
      </left>
      <right style="thin">
        <color theme="0"/>
      </right>
      <top/>
      <bottom style="thin">
        <color theme="1"/>
      </bottom>
      <diagonal/>
    </border>
    <border>
      <left/>
      <right style="thin">
        <color theme="0"/>
      </right>
      <top/>
      <bottom style="thin">
        <color theme="1"/>
      </bottom>
      <diagonal/>
    </border>
    <border>
      <left style="thin">
        <color theme="0"/>
      </left>
      <right style="thin">
        <color indexed="64"/>
      </right>
      <top/>
      <bottom style="thin">
        <color theme="1"/>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theme="0"/>
      </left>
      <right style="thin">
        <color theme="0"/>
      </right>
      <top style="medium">
        <color indexed="64"/>
      </top>
      <bottom style="thin">
        <color indexed="64"/>
      </bottom>
      <diagonal/>
    </border>
    <border>
      <left style="thin">
        <color theme="0"/>
      </left>
      <right style="hair">
        <color theme="0"/>
      </right>
      <top/>
      <bottom style="thin">
        <color indexed="64"/>
      </bottom>
      <diagonal/>
    </border>
    <border>
      <left style="thin">
        <color theme="0"/>
      </left>
      <right style="thin">
        <color indexed="64"/>
      </right>
      <top style="thin">
        <color indexed="64"/>
      </top>
      <bottom style="medium">
        <color indexed="64"/>
      </bottom>
      <diagonal/>
    </border>
    <border>
      <left/>
      <right style="thin">
        <color indexed="64"/>
      </right>
      <top style="medium">
        <color theme="1"/>
      </top>
      <bottom style="thin">
        <color indexed="64"/>
      </bottom>
      <diagonal/>
    </border>
    <border>
      <left style="thin">
        <color rgb="FF000000"/>
      </left>
      <right/>
      <top/>
      <bottom/>
      <diagonal/>
    </border>
    <border>
      <left/>
      <right/>
      <top style="medium">
        <color rgb="FF000000"/>
      </top>
      <bottom style="thin">
        <color indexed="64"/>
      </bottom>
      <diagonal/>
    </border>
    <border>
      <left style="thin">
        <color indexed="64"/>
      </left>
      <right style="thin">
        <color theme="0"/>
      </right>
      <top style="thin">
        <color indexed="64"/>
      </top>
      <bottom style="thin">
        <color indexed="64"/>
      </bottom>
      <diagonal/>
    </border>
  </borders>
  <cellStyleXfs count="4">
    <xf numFmtId="0" fontId="0" fillId="0" borderId="0"/>
    <xf numFmtId="0" fontId="1" fillId="0" borderId="0"/>
    <xf numFmtId="0" fontId="1" fillId="0" borderId="0"/>
    <xf numFmtId="9" fontId="1" fillId="0" borderId="0" applyFont="0" applyFill="0" applyBorder="0" applyAlignment="0" applyProtection="0"/>
  </cellStyleXfs>
  <cellXfs count="841">
    <xf numFmtId="0" fontId="0" fillId="0" borderId="0" xfId="0"/>
    <xf numFmtId="0" fontId="5" fillId="0" borderId="0" xfId="2" applyFont="1"/>
    <xf numFmtId="0" fontId="6" fillId="0" borderId="0" xfId="1" applyFont="1" applyAlignment="1">
      <alignment horizontal="left" vertical="top"/>
    </xf>
    <xf numFmtId="0" fontId="3" fillId="0" borderId="0" xfId="1" applyFont="1" applyAlignment="1">
      <alignment horizontal="center" vertical="top" wrapText="1"/>
    </xf>
    <xf numFmtId="0" fontId="4" fillId="0" borderId="0" xfId="1" applyFont="1" applyAlignment="1">
      <alignment horizontal="center" vertical="top" wrapText="1"/>
    </xf>
    <xf numFmtId="0" fontId="7" fillId="0" borderId="0" xfId="1" applyFont="1" applyAlignment="1">
      <alignment horizontal="left" vertical="center" wrapText="1"/>
    </xf>
    <xf numFmtId="0" fontId="2" fillId="0" borderId="0" xfId="1" applyFont="1" applyAlignment="1">
      <alignment horizontal="center" vertical="center" wrapText="1"/>
    </xf>
    <xf numFmtId="0" fontId="8" fillId="0" borderId="0" xfId="1" applyFont="1" applyAlignment="1">
      <alignment horizontal="center" vertical="center" wrapText="1"/>
    </xf>
    <xf numFmtId="0" fontId="5" fillId="0" borderId="0" xfId="1" applyFont="1" applyAlignment="1">
      <alignment horizontal="center" vertical="center" wrapText="1"/>
    </xf>
    <xf numFmtId="0" fontId="5" fillId="0" borderId="0" xfId="2" applyFont="1" applyAlignment="1">
      <alignment horizontal="center" vertical="center" wrapText="1"/>
    </xf>
    <xf numFmtId="0" fontId="8" fillId="0" borderId="0" xfId="1" applyFont="1" applyAlignment="1">
      <alignment horizontal="left" vertical="center" wrapText="1"/>
    </xf>
    <xf numFmtId="3" fontId="6" fillId="0" borderId="0" xfId="2" applyNumberFormat="1" applyFont="1" applyAlignment="1">
      <alignment horizontal="center" vertical="center" wrapText="1"/>
    </xf>
    <xf numFmtId="3" fontId="7" fillId="0" borderId="0" xfId="2" applyNumberFormat="1" applyFont="1" applyAlignment="1">
      <alignment horizontal="center" vertical="center" wrapText="1"/>
    </xf>
    <xf numFmtId="0" fontId="7" fillId="0" borderId="0" xfId="2" applyFont="1"/>
    <xf numFmtId="3" fontId="7" fillId="0" borderId="0" xfId="2" applyNumberFormat="1" applyFont="1" applyAlignment="1">
      <alignment horizontal="center" vertical="center"/>
    </xf>
    <xf numFmtId="0" fontId="3" fillId="0" borderId="20" xfId="1" applyFont="1" applyBorder="1" applyAlignment="1">
      <alignment horizontal="center" vertical="top" wrapText="1"/>
    </xf>
    <xf numFmtId="0" fontId="4" fillId="0" borderId="20" xfId="1" applyFont="1" applyBorder="1" applyAlignment="1">
      <alignment horizontal="center" vertical="top" wrapText="1"/>
    </xf>
    <xf numFmtId="0" fontId="4" fillId="0" borderId="19" xfId="1" applyFont="1" applyBorder="1" applyAlignment="1">
      <alignment horizontal="center" vertical="top" wrapText="1"/>
    </xf>
    <xf numFmtId="0" fontId="5" fillId="0" borderId="18" xfId="2" applyFont="1" applyBorder="1"/>
    <xf numFmtId="0" fontId="3" fillId="0" borderId="19" xfId="1" applyFont="1" applyBorder="1" applyAlignment="1">
      <alignment horizontal="center" vertical="top" wrapText="1"/>
    </xf>
    <xf numFmtId="0" fontId="5" fillId="0" borderId="11" xfId="2" applyFont="1" applyBorder="1"/>
    <xf numFmtId="3" fontId="7" fillId="0" borderId="18" xfId="2" applyNumberFormat="1" applyFont="1" applyBorder="1" applyAlignment="1">
      <alignment horizontal="center" vertical="center"/>
    </xf>
    <xf numFmtId="0" fontId="2" fillId="5" borderId="1" xfId="1" applyFont="1" applyFill="1" applyBorder="1" applyAlignment="1">
      <alignment horizontal="left" vertical="top"/>
    </xf>
    <xf numFmtId="0" fontId="9" fillId="0" borderId="0" xfId="2" applyFont="1"/>
    <xf numFmtId="3" fontId="10" fillId="0" borderId="0" xfId="2" applyNumberFormat="1" applyFont="1" applyAlignment="1">
      <alignment horizontal="center" vertical="center" wrapText="1"/>
    </xf>
    <xf numFmtId="4" fontId="9" fillId="0" borderId="0" xfId="2" applyNumberFormat="1" applyFont="1" applyAlignment="1">
      <alignment horizontal="center" vertical="center" wrapText="1"/>
    </xf>
    <xf numFmtId="3" fontId="9" fillId="0" borderId="0" xfId="2" applyNumberFormat="1" applyFont="1" applyAlignment="1">
      <alignment horizontal="center" vertical="center" wrapText="1"/>
    </xf>
    <xf numFmtId="0" fontId="3" fillId="0" borderId="31" xfId="1" applyFont="1" applyBorder="1" applyAlignment="1">
      <alignment horizontal="center" vertical="top" wrapText="1"/>
    </xf>
    <xf numFmtId="0" fontId="5" fillId="0" borderId="20" xfId="2" applyFont="1" applyBorder="1"/>
    <xf numFmtId="3" fontId="7" fillId="0" borderId="31" xfId="2" applyNumberFormat="1" applyFont="1" applyBorder="1" applyAlignment="1">
      <alignment horizontal="center" vertical="center"/>
    </xf>
    <xf numFmtId="0" fontId="3" fillId="0" borderId="1" xfId="1" applyFont="1" applyBorder="1" applyAlignment="1">
      <alignment horizontal="center" vertical="top" wrapText="1"/>
    </xf>
    <xf numFmtId="0" fontId="7" fillId="0" borderId="33" xfId="2" applyFont="1" applyBorder="1"/>
    <xf numFmtId="0" fontId="7" fillId="0" borderId="13" xfId="2" applyFont="1" applyBorder="1"/>
    <xf numFmtId="0" fontId="7" fillId="0" borderId="27" xfId="2" applyFont="1" applyBorder="1"/>
    <xf numFmtId="0" fontId="5" fillId="0" borderId="46" xfId="2" applyFont="1" applyBorder="1"/>
    <xf numFmtId="0" fontId="8" fillId="0" borderId="0" xfId="1" applyFont="1" applyAlignment="1">
      <alignment vertical="center"/>
    </xf>
    <xf numFmtId="0" fontId="2" fillId="0" borderId="36" xfId="2" applyFont="1" applyBorder="1"/>
    <xf numFmtId="0" fontId="2" fillId="0" borderId="22" xfId="2" applyFont="1" applyBorder="1"/>
    <xf numFmtId="0" fontId="2" fillId="0" borderId="0" xfId="1" applyFont="1" applyAlignment="1">
      <alignment horizontal="center" vertical="top"/>
    </xf>
    <xf numFmtId="164" fontId="5" fillId="0" borderId="0" xfId="2" applyNumberFormat="1" applyFont="1" applyAlignment="1">
      <alignment horizontal="center" vertical="center"/>
    </xf>
    <xf numFmtId="0" fontId="5" fillId="0" borderId="0" xfId="2" applyFont="1" applyAlignment="1">
      <alignment vertical="center"/>
    </xf>
    <xf numFmtId="0" fontId="5" fillId="0" borderId="35" xfId="2" applyFont="1" applyBorder="1" applyAlignment="1">
      <alignment vertical="center" wrapText="1"/>
    </xf>
    <xf numFmtId="3" fontId="6" fillId="0" borderId="41" xfId="2" applyNumberFormat="1" applyFont="1" applyBorder="1" applyAlignment="1">
      <alignment horizontal="center" vertical="center" wrapText="1"/>
    </xf>
    <xf numFmtId="0" fontId="5" fillId="0" borderId="70" xfId="2" applyFont="1" applyBorder="1"/>
    <xf numFmtId="3" fontId="7" fillId="0" borderId="41" xfId="2" applyNumberFormat="1" applyFont="1" applyBorder="1" applyAlignment="1">
      <alignment horizontal="center" vertical="center"/>
    </xf>
    <xf numFmtId="0" fontId="5" fillId="0" borderId="65" xfId="2" applyFont="1" applyBorder="1"/>
    <xf numFmtId="0" fontId="3" fillId="0" borderId="64" xfId="1" applyFont="1" applyBorder="1" applyAlignment="1">
      <alignment horizontal="center" vertical="top" wrapText="1"/>
    </xf>
    <xf numFmtId="0" fontId="2" fillId="0" borderId="70" xfId="1" applyFont="1" applyBorder="1" applyAlignment="1">
      <alignment horizontal="center" vertical="center" wrapText="1"/>
    </xf>
    <xf numFmtId="3" fontId="6" fillId="0" borderId="64" xfId="2" applyNumberFormat="1" applyFont="1" applyBorder="1" applyAlignment="1">
      <alignment horizontal="center" vertical="center" wrapText="1"/>
    </xf>
    <xf numFmtId="0" fontId="3" fillId="0" borderId="94" xfId="1" applyFont="1" applyBorder="1" applyAlignment="1">
      <alignment horizontal="center" vertical="top" wrapText="1"/>
    </xf>
    <xf numFmtId="3" fontId="6" fillId="0" borderId="57" xfId="2" applyNumberFormat="1" applyFont="1" applyBorder="1" applyAlignment="1">
      <alignment horizontal="center" vertical="center" wrapText="1"/>
    </xf>
    <xf numFmtId="0" fontId="6" fillId="0" borderId="61" xfId="1" applyFont="1" applyBorder="1" applyAlignment="1">
      <alignment horizontal="left" vertical="top"/>
    </xf>
    <xf numFmtId="0" fontId="5" fillId="0" borderId="63" xfId="2" applyFont="1" applyBorder="1"/>
    <xf numFmtId="0" fontId="5" fillId="0" borderId="57" xfId="2" applyFont="1" applyBorder="1"/>
    <xf numFmtId="0" fontId="5" fillId="0" borderId="73" xfId="2" applyFont="1" applyBorder="1"/>
    <xf numFmtId="3" fontId="6" fillId="0" borderId="70" xfId="2" applyNumberFormat="1" applyFont="1" applyBorder="1" applyAlignment="1">
      <alignment horizontal="center" vertical="center" wrapText="1"/>
    </xf>
    <xf numFmtId="0" fontId="3" fillId="0" borderId="65" xfId="1" applyFont="1" applyBorder="1" applyAlignment="1">
      <alignment horizontal="center" vertical="top" wrapText="1"/>
    </xf>
    <xf numFmtId="0" fontId="3" fillId="0" borderId="70" xfId="1" applyFont="1" applyBorder="1" applyAlignment="1">
      <alignment horizontal="center" vertical="top" wrapText="1"/>
    </xf>
    <xf numFmtId="2" fontId="5" fillId="0" borderId="0" xfId="2" applyNumberFormat="1" applyFont="1" applyAlignment="1">
      <alignment vertical="center"/>
    </xf>
    <xf numFmtId="0" fontId="5" fillId="0" borderId="0" xfId="2" applyFont="1" applyAlignment="1">
      <alignment horizontal="center"/>
    </xf>
    <xf numFmtId="0" fontId="12" fillId="0" borderId="0" xfId="0" applyFont="1"/>
    <xf numFmtId="0" fontId="13" fillId="0" borderId="0" xfId="0" applyFont="1"/>
    <xf numFmtId="0" fontId="13" fillId="0" borderId="31" xfId="0" applyFont="1" applyBorder="1"/>
    <xf numFmtId="0" fontId="13" fillId="0" borderId="18" xfId="0" applyFont="1" applyBorder="1"/>
    <xf numFmtId="0" fontId="14" fillId="0" borderId="0" xfId="0" applyFont="1" applyAlignment="1">
      <alignment vertical="center" wrapText="1"/>
    </xf>
    <xf numFmtId="0" fontId="16" fillId="0" borderId="0" xfId="0" applyFont="1" applyAlignment="1">
      <alignment vertical="center"/>
    </xf>
    <xf numFmtId="0" fontId="12" fillId="0" borderId="27" xfId="0" applyFont="1" applyBorder="1"/>
    <xf numFmtId="0" fontId="13" fillId="0" borderId="27" xfId="0" applyFont="1" applyBorder="1"/>
    <xf numFmtId="0" fontId="13" fillId="0" borderId="28" xfId="0" applyFont="1" applyBorder="1"/>
    <xf numFmtId="0" fontId="13" fillId="0" borderId="32" xfId="0" applyFont="1" applyBorder="1"/>
    <xf numFmtId="0" fontId="15" fillId="0" borderId="0" xfId="0" applyFont="1" applyAlignment="1">
      <alignment horizontal="center" vertical="center" wrapText="1"/>
    </xf>
    <xf numFmtId="0" fontId="14" fillId="0" borderId="0" xfId="0" applyFont="1" applyAlignment="1">
      <alignment horizontal="center" vertical="center" wrapText="1"/>
    </xf>
    <xf numFmtId="0" fontId="5" fillId="0" borderId="32" xfId="2" applyFont="1" applyBorder="1" applyAlignment="1">
      <alignment horizontal="center"/>
    </xf>
    <xf numFmtId="0" fontId="5" fillId="0" borderId="70" xfId="2" applyFont="1" applyBorder="1" applyAlignment="1">
      <alignment horizontal="center"/>
    </xf>
    <xf numFmtId="0" fontId="5" fillId="0" borderId="60" xfId="2" applyFont="1" applyBorder="1" applyAlignment="1">
      <alignment horizontal="center"/>
    </xf>
    <xf numFmtId="0" fontId="5" fillId="0" borderId="63" xfId="2" applyFont="1" applyBorder="1" applyAlignment="1">
      <alignment horizontal="center"/>
    </xf>
    <xf numFmtId="0" fontId="17" fillId="0" borderId="57" xfId="2" applyFont="1" applyBorder="1"/>
    <xf numFmtId="0" fontId="17" fillId="0" borderId="0" xfId="2" applyFont="1"/>
    <xf numFmtId="0" fontId="5" fillId="0" borderId="31" xfId="2" applyFont="1" applyBorder="1" applyAlignment="1">
      <alignment horizontal="center"/>
    </xf>
    <xf numFmtId="0" fontId="5" fillId="0" borderId="28" xfId="2" applyFont="1" applyBorder="1"/>
    <xf numFmtId="0" fontId="5" fillId="0" borderId="30" xfId="2" applyFont="1" applyBorder="1"/>
    <xf numFmtId="2" fontId="5" fillId="0" borderId="0" xfId="2" applyNumberFormat="1" applyFont="1" applyAlignment="1">
      <alignment horizontal="center"/>
    </xf>
    <xf numFmtId="2" fontId="5" fillId="0" borderId="18" xfId="2" applyNumberFormat="1" applyFont="1" applyBorder="1" applyAlignment="1">
      <alignment horizontal="center"/>
    </xf>
    <xf numFmtId="0" fontId="0" fillId="2" borderId="0" xfId="0" applyFill="1"/>
    <xf numFmtId="0" fontId="17" fillId="2" borderId="0" xfId="0" applyFont="1" applyFill="1"/>
    <xf numFmtId="0" fontId="0" fillId="5" borderId="0" xfId="0" applyFill="1"/>
    <xf numFmtId="0" fontId="18" fillId="5" borderId="0" xfId="0" applyFont="1" applyFill="1"/>
    <xf numFmtId="0" fontId="17" fillId="5" borderId="0" xfId="0" applyFont="1" applyFill="1"/>
    <xf numFmtId="0" fontId="11" fillId="5" borderId="0" xfId="0" applyFont="1" applyFill="1"/>
    <xf numFmtId="0" fontId="19" fillId="0" borderId="0" xfId="0" applyFont="1"/>
    <xf numFmtId="0" fontId="5" fillId="0" borderId="0" xfId="2" applyFont="1" applyAlignment="1">
      <alignment horizontal="left" vertical="center" wrapText="1"/>
    </xf>
    <xf numFmtId="0" fontId="13" fillId="7" borderId="0" xfId="0" applyFont="1" applyFill="1"/>
    <xf numFmtId="0" fontId="12" fillId="7" borderId="0" xfId="0" applyFont="1" applyFill="1"/>
    <xf numFmtId="0" fontId="5" fillId="0" borderId="0" xfId="2" applyFont="1" applyAlignment="1">
      <alignment vertical="center" wrapText="1"/>
    </xf>
    <xf numFmtId="0" fontId="5" fillId="7" borderId="0" xfId="2" applyFont="1" applyFill="1"/>
    <xf numFmtId="0" fontId="5" fillId="7" borderId="0" xfId="2" applyFont="1" applyFill="1" applyAlignment="1">
      <alignment horizontal="center"/>
    </xf>
    <xf numFmtId="0" fontId="8" fillId="0" borderId="11" xfId="1" applyFont="1" applyBorder="1" applyAlignment="1">
      <alignment horizontal="left" vertical="center" wrapText="1"/>
    </xf>
    <xf numFmtId="0" fontId="7" fillId="0" borderId="46" xfId="2" applyFont="1" applyBorder="1"/>
    <xf numFmtId="2" fontId="5" fillId="7" borderId="0" xfId="2" applyNumberFormat="1" applyFont="1" applyFill="1" applyAlignment="1">
      <alignment horizontal="center"/>
    </xf>
    <xf numFmtId="3" fontId="6" fillId="0" borderId="18" xfId="2" applyNumberFormat="1" applyFont="1" applyBorder="1" applyAlignment="1">
      <alignment horizontal="center" vertical="center" wrapText="1"/>
    </xf>
    <xf numFmtId="0" fontId="2" fillId="5" borderId="0" xfId="1" applyFont="1" applyFill="1" applyAlignment="1">
      <alignment horizontal="left" vertical="top"/>
    </xf>
    <xf numFmtId="0" fontId="7" fillId="0" borderId="70" xfId="1" applyFont="1" applyBorder="1" applyAlignment="1">
      <alignment horizontal="left" vertical="center" wrapText="1"/>
    </xf>
    <xf numFmtId="0" fontId="8" fillId="0" borderId="64" xfId="1" applyFont="1" applyBorder="1" applyAlignment="1">
      <alignment horizontal="left" vertical="center" wrapText="1"/>
    </xf>
    <xf numFmtId="0" fontId="6" fillId="0" borderId="70" xfId="1" applyFont="1" applyBorder="1" applyAlignment="1">
      <alignment horizontal="left" vertical="top"/>
    </xf>
    <xf numFmtId="0" fontId="6" fillId="0" borderId="65" xfId="1" applyFont="1" applyBorder="1" applyAlignment="1">
      <alignment horizontal="left" vertical="top"/>
    </xf>
    <xf numFmtId="0" fontId="7" fillId="0" borderId="64" xfId="1" applyFont="1" applyBorder="1" applyAlignment="1">
      <alignment horizontal="left" vertical="center" wrapText="1"/>
    </xf>
    <xf numFmtId="0" fontId="4" fillId="0" borderId="18" xfId="1" applyFont="1" applyBorder="1" applyAlignment="1">
      <alignment horizontal="center" vertical="top" wrapText="1"/>
    </xf>
    <xf numFmtId="0" fontId="4" fillId="0" borderId="31" xfId="1" applyFont="1" applyBorder="1" applyAlignment="1">
      <alignment horizontal="center" vertical="top" wrapText="1"/>
    </xf>
    <xf numFmtId="0" fontId="3" fillId="0" borderId="18" xfId="1" applyFont="1" applyBorder="1" applyAlignment="1">
      <alignment horizontal="center" vertical="top" wrapText="1"/>
    </xf>
    <xf numFmtId="0" fontId="4" fillId="0" borderId="1" xfId="1" applyFont="1" applyBorder="1" applyAlignment="1">
      <alignment horizontal="center" vertical="top" wrapText="1"/>
    </xf>
    <xf numFmtId="0" fontId="0" fillId="7" borderId="0" xfId="0" applyFill="1"/>
    <xf numFmtId="0" fontId="12" fillId="0" borderId="1" xfId="0" applyFont="1" applyBorder="1"/>
    <xf numFmtId="0" fontId="13" fillId="0" borderId="1" xfId="0" applyFont="1" applyBorder="1"/>
    <xf numFmtId="0" fontId="2" fillId="0" borderId="20" xfId="2" applyFont="1" applyBorder="1"/>
    <xf numFmtId="0" fontId="13" fillId="5" borderId="0" xfId="0" applyFont="1" applyFill="1"/>
    <xf numFmtId="0" fontId="12" fillId="5" borderId="0" xfId="0" applyFont="1" applyFill="1"/>
    <xf numFmtId="0" fontId="18" fillId="7" borderId="0" xfId="0" applyFont="1" applyFill="1"/>
    <xf numFmtId="0" fontId="5" fillId="0" borderId="39" xfId="2" applyFont="1" applyBorder="1" applyAlignment="1">
      <alignment vertical="center"/>
    </xf>
    <xf numFmtId="2" fontId="5" fillId="0" borderId="39" xfId="2" applyNumberFormat="1" applyFont="1" applyBorder="1" applyAlignment="1">
      <alignment vertical="center"/>
    </xf>
    <xf numFmtId="0" fontId="5" fillId="0" borderId="45" xfId="2" applyFont="1" applyBorder="1"/>
    <xf numFmtId="0" fontId="5" fillId="0" borderId="45" xfId="2" applyFont="1" applyBorder="1" applyAlignment="1">
      <alignment horizontal="center"/>
    </xf>
    <xf numFmtId="0" fontId="5" fillId="0" borderId="11" xfId="2" applyFont="1" applyBorder="1" applyAlignment="1">
      <alignment horizontal="center"/>
    </xf>
    <xf numFmtId="0" fontId="5" fillId="0" borderId="46" xfId="2" applyFont="1" applyBorder="1" applyAlignment="1">
      <alignment horizontal="center"/>
    </xf>
    <xf numFmtId="0" fontId="2" fillId="0" borderId="32" xfId="2" applyFont="1" applyBorder="1"/>
    <xf numFmtId="0" fontId="5" fillId="0" borderId="18" xfId="2" applyFont="1" applyBorder="1" applyAlignment="1">
      <alignment horizontal="center"/>
    </xf>
    <xf numFmtId="0" fontId="2" fillId="0" borderId="31" xfId="2" applyFont="1" applyBorder="1"/>
    <xf numFmtId="0" fontId="2" fillId="0" borderId="45" xfId="2" applyFont="1" applyBorder="1"/>
    <xf numFmtId="0" fontId="2" fillId="0" borderId="10" xfId="2" applyFont="1" applyBorder="1"/>
    <xf numFmtId="0" fontId="5" fillId="0" borderId="18" xfId="0" applyFont="1" applyBorder="1"/>
    <xf numFmtId="0" fontId="2" fillId="0" borderId="13" xfId="2" applyFont="1" applyBorder="1"/>
    <xf numFmtId="0" fontId="2" fillId="7" borderId="0" xfId="2" applyFont="1" applyFill="1"/>
    <xf numFmtId="0" fontId="20" fillId="0" borderId="0" xfId="1" applyFont="1" applyAlignment="1">
      <alignment horizontal="left" vertical="top"/>
    </xf>
    <xf numFmtId="0" fontId="5" fillId="5" borderId="0" xfId="2" applyFont="1" applyFill="1" applyAlignment="1">
      <alignment horizontal="center"/>
    </xf>
    <xf numFmtId="0" fontId="2" fillId="5" borderId="0" xfId="2" applyFont="1" applyFill="1"/>
    <xf numFmtId="0" fontId="13" fillId="5" borderId="28" xfId="0" applyFont="1" applyFill="1" applyBorder="1"/>
    <xf numFmtId="0" fontId="5" fillId="5" borderId="0" xfId="2" applyFont="1" applyFill="1"/>
    <xf numFmtId="0" fontId="2" fillId="0" borderId="0" xfId="2" applyFont="1"/>
    <xf numFmtId="0" fontId="21" fillId="0" borderId="1" xfId="1" applyFont="1" applyBorder="1" applyAlignment="1">
      <alignment horizontal="left" vertical="center"/>
    </xf>
    <xf numFmtId="0" fontId="2" fillId="0" borderId="82" xfId="2" applyFont="1" applyBorder="1"/>
    <xf numFmtId="0" fontId="7" fillId="3" borderId="102" xfId="1" applyFont="1" applyFill="1" applyBorder="1" applyAlignment="1">
      <alignment horizontal="left" vertical="center" wrapText="1"/>
    </xf>
    <xf numFmtId="0" fontId="2" fillId="3" borderId="86" xfId="1" applyFont="1" applyFill="1" applyBorder="1" applyAlignment="1">
      <alignment horizontal="center" vertical="center" wrapText="1"/>
    </xf>
    <xf numFmtId="0" fontId="8" fillId="3" borderId="86" xfId="1" applyFont="1" applyFill="1" applyBorder="1" applyAlignment="1">
      <alignment horizontal="center" vertical="center" wrapText="1"/>
    </xf>
    <xf numFmtId="0" fontId="5" fillId="3" borderId="84"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2" fillId="3" borderId="85" xfId="1" applyFont="1" applyFill="1" applyBorder="1" applyAlignment="1">
      <alignment horizontal="center" vertical="center" wrapText="1"/>
    </xf>
    <xf numFmtId="0" fontId="2" fillId="3" borderId="128" xfId="1" applyFont="1" applyFill="1" applyBorder="1" applyAlignment="1">
      <alignment horizontal="center" vertical="center" wrapText="1"/>
    </xf>
    <xf numFmtId="0" fontId="7" fillId="0" borderId="83" xfId="1" applyFont="1" applyBorder="1" applyAlignment="1">
      <alignment horizontal="left" vertical="center" wrapText="1"/>
    </xf>
    <xf numFmtId="9" fontId="6" fillId="2" borderId="3" xfId="3" applyFont="1" applyFill="1" applyBorder="1" applyAlignment="1">
      <alignment horizontal="center" vertical="center" wrapText="1"/>
    </xf>
    <xf numFmtId="9" fontId="7" fillId="0" borderId="12" xfId="3" applyFont="1" applyBorder="1" applyAlignment="1">
      <alignment horizontal="center" vertical="center" wrapText="1"/>
    </xf>
    <xf numFmtId="9" fontId="7" fillId="0" borderId="14" xfId="3" applyFont="1" applyBorder="1" applyAlignment="1">
      <alignment horizontal="center" vertical="center" wrapText="1"/>
    </xf>
    <xf numFmtId="9" fontId="6" fillId="0" borderId="12" xfId="3" applyFont="1" applyBorder="1" applyAlignment="1">
      <alignment horizontal="center" vertical="center" wrapText="1"/>
    </xf>
    <xf numFmtId="9" fontId="6" fillId="2" borderId="111" xfId="3" applyFont="1" applyFill="1" applyBorder="1" applyAlignment="1">
      <alignment horizontal="center" vertical="center" wrapText="1"/>
    </xf>
    <xf numFmtId="0" fontId="7" fillId="0" borderId="83" xfId="2" applyFont="1" applyBorder="1" applyAlignment="1">
      <alignment vertical="center"/>
    </xf>
    <xf numFmtId="9" fontId="7" fillId="0" borderId="12" xfId="3" applyFont="1" applyBorder="1" applyAlignment="1">
      <alignment horizontal="center" vertical="center"/>
    </xf>
    <xf numFmtId="9" fontId="7" fillId="0" borderId="14" xfId="3" applyFont="1" applyBorder="1" applyAlignment="1">
      <alignment horizontal="center" vertical="center"/>
    </xf>
    <xf numFmtId="9" fontId="6" fillId="0" borderId="12" xfId="3" applyFont="1" applyBorder="1" applyAlignment="1">
      <alignment horizontal="center" vertical="center"/>
    </xf>
    <xf numFmtId="9" fontId="6" fillId="2" borderId="100" xfId="3" applyFont="1" applyFill="1" applyBorder="1" applyAlignment="1">
      <alignment horizontal="center" vertical="center" wrapText="1"/>
    </xf>
    <xf numFmtId="9" fontId="6" fillId="2" borderId="111" xfId="3" applyFont="1" applyFill="1" applyBorder="1" applyAlignment="1">
      <alignment horizontal="center" vertical="center"/>
    </xf>
    <xf numFmtId="0" fontId="5" fillId="0" borderId="66" xfId="2" applyFont="1" applyBorder="1"/>
    <xf numFmtId="0" fontId="5" fillId="0" borderId="59" xfId="2" applyFont="1" applyBorder="1" applyAlignment="1">
      <alignment horizontal="center"/>
    </xf>
    <xf numFmtId="0" fontId="5" fillId="0" borderId="41" xfId="2" applyFont="1" applyBorder="1" applyAlignment="1">
      <alignment horizontal="center"/>
    </xf>
    <xf numFmtId="0" fontId="5" fillId="0" borderId="66" xfId="2" applyFont="1" applyBorder="1" applyAlignment="1">
      <alignment horizontal="center"/>
    </xf>
    <xf numFmtId="0" fontId="2" fillId="0" borderId="51" xfId="2" applyFont="1" applyBorder="1"/>
    <xf numFmtId="0" fontId="2" fillId="0" borderId="33" xfId="2" applyFont="1" applyBorder="1"/>
    <xf numFmtId="0" fontId="13" fillId="0" borderId="48" xfId="0" applyFont="1" applyBorder="1" applyAlignment="1">
      <alignment horizontal="justify" vertical="center"/>
    </xf>
    <xf numFmtId="0" fontId="13" fillId="0" borderId="46" xfId="0" applyFont="1" applyBorder="1"/>
    <xf numFmtId="0" fontId="13" fillId="0" borderId="45" xfId="0" applyFont="1" applyBorder="1"/>
    <xf numFmtId="0" fontId="13" fillId="0" borderId="11" xfId="0" applyFont="1" applyBorder="1"/>
    <xf numFmtId="0" fontId="12" fillId="0" borderId="67" xfId="0" applyFont="1" applyBorder="1"/>
    <xf numFmtId="0" fontId="12" fillId="0" borderId="46" xfId="0" applyFont="1" applyBorder="1"/>
    <xf numFmtId="0" fontId="12" fillId="0" borderId="105" xfId="0" applyFont="1" applyBorder="1"/>
    <xf numFmtId="0" fontId="2" fillId="3" borderId="103" xfId="1" applyFont="1" applyFill="1" applyBorder="1" applyAlignment="1">
      <alignment horizontal="center" vertical="center" wrapText="1"/>
    </xf>
    <xf numFmtId="0" fontId="8" fillId="3" borderId="103" xfId="1" applyFont="1" applyFill="1" applyBorder="1" applyAlignment="1">
      <alignment horizontal="center" vertical="center" wrapText="1"/>
    </xf>
    <xf numFmtId="0" fontId="5" fillId="3" borderId="102" xfId="1" applyFont="1" applyFill="1" applyBorder="1" applyAlignment="1">
      <alignment horizontal="center" vertical="center" wrapText="1"/>
    </xf>
    <xf numFmtId="0" fontId="2" fillId="3" borderId="104" xfId="1" applyFont="1" applyFill="1" applyBorder="1" applyAlignment="1">
      <alignment horizontal="center" vertical="center" wrapText="1"/>
    </xf>
    <xf numFmtId="0" fontId="2" fillId="3" borderId="106" xfId="1" applyFont="1" applyFill="1" applyBorder="1" applyAlignment="1">
      <alignment horizontal="center" vertical="center" wrapText="1"/>
    </xf>
    <xf numFmtId="0" fontId="7" fillId="0" borderId="14" xfId="1" applyFont="1" applyBorder="1" applyAlignment="1">
      <alignment horizontal="left" vertical="center" wrapText="1"/>
    </xf>
    <xf numFmtId="10" fontId="6" fillId="2" borderId="3" xfId="3" applyNumberFormat="1" applyFont="1" applyFill="1" applyBorder="1" applyAlignment="1">
      <alignment horizontal="center" vertical="center" wrapText="1"/>
    </xf>
    <xf numFmtId="10" fontId="7" fillId="0" borderId="12" xfId="3" applyNumberFormat="1" applyFont="1" applyBorder="1" applyAlignment="1">
      <alignment horizontal="center" vertical="center" wrapText="1"/>
    </xf>
    <xf numFmtId="10" fontId="7" fillId="0" borderId="14" xfId="3" applyNumberFormat="1" applyFont="1" applyBorder="1" applyAlignment="1">
      <alignment horizontal="center" vertical="center" wrapText="1"/>
    </xf>
    <xf numFmtId="10" fontId="6" fillId="0" borderId="12" xfId="3" applyNumberFormat="1" applyFont="1" applyBorder="1" applyAlignment="1">
      <alignment horizontal="center" vertical="center" wrapText="1"/>
    </xf>
    <xf numFmtId="0" fontId="7" fillId="0" borderId="14" xfId="2" applyFont="1" applyBorder="1" applyAlignment="1">
      <alignment vertical="center"/>
    </xf>
    <xf numFmtId="2" fontId="6" fillId="2" borderId="3" xfId="2" applyNumberFormat="1" applyFont="1" applyFill="1" applyBorder="1" applyAlignment="1">
      <alignment horizontal="center" vertical="center" wrapText="1"/>
    </xf>
    <xf numFmtId="2" fontId="7" fillId="0" borderId="12" xfId="2" applyNumberFormat="1" applyFont="1" applyBorder="1" applyAlignment="1">
      <alignment horizontal="center" vertical="center"/>
    </xf>
    <xf numFmtId="2" fontId="7" fillId="0" borderId="14" xfId="2" applyNumberFormat="1" applyFont="1" applyBorder="1" applyAlignment="1">
      <alignment horizontal="center" vertical="center"/>
    </xf>
    <xf numFmtId="2" fontId="6" fillId="0" borderId="12" xfId="3" applyNumberFormat="1" applyFont="1" applyBorder="1" applyAlignment="1">
      <alignment horizontal="center" vertical="center"/>
    </xf>
    <xf numFmtId="2" fontId="6" fillId="2" borderId="100" xfId="3" applyNumberFormat="1" applyFont="1" applyFill="1" applyBorder="1" applyAlignment="1">
      <alignment horizontal="center" vertical="center" wrapText="1"/>
    </xf>
    <xf numFmtId="4" fontId="6" fillId="2" borderId="3" xfId="2" applyNumberFormat="1" applyFont="1" applyFill="1" applyBorder="1" applyAlignment="1">
      <alignment horizontal="center" vertical="center" wrapText="1"/>
    </xf>
    <xf numFmtId="4" fontId="7" fillId="0" borderId="12" xfId="2" applyNumberFormat="1" applyFont="1" applyBorder="1" applyAlignment="1">
      <alignment horizontal="center" vertical="center" wrapText="1"/>
    </xf>
    <xf numFmtId="4" fontId="7" fillId="0" borderId="14" xfId="2" applyNumberFormat="1" applyFont="1" applyBorder="1" applyAlignment="1">
      <alignment horizontal="center" vertical="center" wrapText="1"/>
    </xf>
    <xf numFmtId="0" fontId="2" fillId="0" borderId="45" xfId="2" applyFont="1" applyBorder="1" applyAlignment="1">
      <alignment horizontal="center"/>
    </xf>
    <xf numFmtId="0" fontId="5" fillId="0" borderId="48" xfId="2" applyFont="1" applyBorder="1"/>
    <xf numFmtId="0" fontId="12" fillId="0" borderId="25" xfId="0" applyFont="1" applyBorder="1"/>
    <xf numFmtId="0" fontId="5" fillId="3" borderId="29" xfId="1" applyFont="1" applyFill="1" applyBorder="1" applyAlignment="1">
      <alignment horizontal="center" vertical="center" wrapText="1"/>
    </xf>
    <xf numFmtId="9" fontId="6" fillId="2" borderId="100" xfId="3" applyFont="1" applyFill="1" applyBorder="1" applyAlignment="1">
      <alignment horizontal="center" vertical="center"/>
    </xf>
    <xf numFmtId="0" fontId="5" fillId="0" borderId="32" xfId="2" applyFont="1" applyBorder="1"/>
    <xf numFmtId="0" fontId="5" fillId="0" borderId="27" xfId="2" applyFont="1" applyBorder="1" applyAlignment="1">
      <alignment horizontal="center"/>
    </xf>
    <xf numFmtId="0" fontId="2" fillId="0" borderId="11" xfId="2" applyFont="1" applyBorder="1"/>
    <xf numFmtId="0" fontId="2" fillId="0" borderId="18" xfId="2" applyFont="1" applyBorder="1"/>
    <xf numFmtId="0" fontId="2" fillId="0" borderId="30" xfId="2" applyFont="1" applyBorder="1"/>
    <xf numFmtId="0" fontId="12" fillId="0" borderId="24" xfId="0" applyFont="1" applyBorder="1"/>
    <xf numFmtId="0" fontId="8" fillId="3" borderId="17" xfId="1" applyFont="1" applyFill="1" applyBorder="1" applyAlignment="1">
      <alignment horizontal="center" vertical="center" wrapText="1"/>
    </xf>
    <xf numFmtId="0" fontId="5" fillId="0" borderId="16" xfId="2" applyFont="1" applyBorder="1"/>
    <xf numFmtId="0" fontId="5" fillId="0" borderId="21" xfId="2" applyFont="1" applyBorder="1" applyAlignment="1">
      <alignment horizontal="center"/>
    </xf>
    <xf numFmtId="0" fontId="5" fillId="0" borderId="16" xfId="2" applyFont="1" applyBorder="1" applyAlignment="1">
      <alignment horizontal="center"/>
    </xf>
    <xf numFmtId="0" fontId="5" fillId="0" borderId="15" xfId="2" applyFont="1" applyBorder="1" applyAlignment="1">
      <alignment horizontal="center"/>
    </xf>
    <xf numFmtId="0" fontId="2" fillId="0" borderId="57" xfId="2" applyFont="1" applyBorder="1"/>
    <xf numFmtId="0" fontId="5" fillId="5" borderId="18" xfId="2" applyFont="1" applyFill="1" applyBorder="1" applyAlignment="1">
      <alignment horizontal="center"/>
    </xf>
    <xf numFmtId="0" fontId="5" fillId="5" borderId="31" xfId="2" applyFont="1" applyFill="1" applyBorder="1" applyAlignment="1">
      <alignment horizontal="center"/>
    </xf>
    <xf numFmtId="0" fontId="2" fillId="5" borderId="18" xfId="2" applyFont="1" applyFill="1" applyBorder="1"/>
    <xf numFmtId="0" fontId="13" fillId="5" borderId="32" xfId="0" applyFont="1" applyFill="1" applyBorder="1"/>
    <xf numFmtId="0" fontId="13" fillId="0" borderId="32" xfId="0" applyFont="1" applyBorder="1" applyAlignment="1">
      <alignment wrapText="1"/>
    </xf>
    <xf numFmtId="0" fontId="5" fillId="0" borderId="0" xfId="2" applyFont="1" applyAlignment="1">
      <alignment wrapText="1"/>
    </xf>
    <xf numFmtId="0" fontId="26" fillId="0" borderId="0" xfId="1" applyFont="1" applyAlignment="1">
      <alignment vertical="center"/>
    </xf>
    <xf numFmtId="0" fontId="2" fillId="3" borderId="47" xfId="1" applyFont="1" applyFill="1" applyBorder="1" applyAlignment="1">
      <alignment horizontal="center" vertical="top"/>
    </xf>
    <xf numFmtId="0" fontId="5" fillId="0" borderId="38" xfId="2" applyFont="1" applyBorder="1" applyAlignment="1">
      <alignment vertical="center"/>
    </xf>
    <xf numFmtId="165" fontId="5" fillId="0" borderId="38" xfId="2" applyNumberFormat="1" applyFont="1" applyBorder="1" applyAlignment="1">
      <alignment horizontal="center" vertical="center"/>
    </xf>
    <xf numFmtId="0" fontId="2" fillId="3" borderId="38" xfId="2" applyFont="1" applyFill="1" applyBorder="1" applyAlignment="1">
      <alignment vertical="center"/>
    </xf>
    <xf numFmtId="165" fontId="2" fillId="3" borderId="38" xfId="2" applyNumberFormat="1" applyFont="1" applyFill="1" applyBorder="1" applyAlignment="1">
      <alignment horizontal="center" vertical="center"/>
    </xf>
    <xf numFmtId="0" fontId="14" fillId="3" borderId="38" xfId="0" applyFont="1" applyFill="1" applyBorder="1" applyAlignment="1">
      <alignment vertical="center" wrapText="1"/>
    </xf>
    <xf numFmtId="0" fontId="14" fillId="3" borderId="38" xfId="0" applyFont="1" applyFill="1" applyBorder="1" applyAlignment="1">
      <alignment horizontal="center" vertical="center" wrapText="1"/>
    </xf>
    <xf numFmtId="0" fontId="14" fillId="3" borderId="49" xfId="0" applyFont="1" applyFill="1" applyBorder="1" applyAlignment="1">
      <alignment horizontal="center" vertical="center" wrapText="1"/>
    </xf>
    <xf numFmtId="0" fontId="8" fillId="0" borderId="38" xfId="0" applyFont="1" applyBorder="1" applyAlignment="1">
      <alignment vertical="center" wrapText="1"/>
    </xf>
    <xf numFmtId="0" fontId="8" fillId="0" borderId="38" xfId="0" applyFont="1" applyBorder="1" applyAlignment="1">
      <alignment horizontal="center" vertical="center" wrapText="1"/>
    </xf>
    <xf numFmtId="9" fontId="8" fillId="0" borderId="38" xfId="3" applyFont="1" applyFill="1" applyBorder="1" applyAlignment="1">
      <alignment horizontal="center" vertical="center" wrapText="1"/>
    </xf>
    <xf numFmtId="9" fontId="8" fillId="0" borderId="49" xfId="3" applyFont="1" applyFill="1" applyBorder="1" applyAlignment="1">
      <alignment horizontal="center" vertical="center" wrapText="1"/>
    </xf>
    <xf numFmtId="0" fontId="8" fillId="0" borderId="47" xfId="0" applyFont="1" applyBorder="1" applyAlignment="1">
      <alignment horizontal="center" vertical="center" wrapText="1"/>
    </xf>
    <xf numFmtId="9" fontId="8" fillId="0" borderId="50" xfId="3" applyFont="1" applyFill="1" applyBorder="1" applyAlignment="1">
      <alignment horizontal="center" vertical="center" wrapText="1"/>
    </xf>
    <xf numFmtId="0" fontId="27" fillId="3" borderId="38" xfId="0" applyFont="1" applyFill="1" applyBorder="1" applyAlignment="1">
      <alignment vertical="center" wrapText="1"/>
    </xf>
    <xf numFmtId="0" fontId="27" fillId="3" borderId="38" xfId="0" applyFont="1" applyFill="1" applyBorder="1" applyAlignment="1">
      <alignment horizontal="center" vertical="center" wrapText="1"/>
    </xf>
    <xf numFmtId="9" fontId="27" fillId="3" borderId="38" xfId="3" applyFont="1" applyFill="1" applyBorder="1" applyAlignment="1">
      <alignment horizontal="center" vertical="center" wrapText="1"/>
    </xf>
    <xf numFmtId="9" fontId="27" fillId="3" borderId="49" xfId="3" applyFont="1" applyFill="1" applyBorder="1" applyAlignment="1">
      <alignment horizontal="center" vertical="center" wrapText="1"/>
    </xf>
    <xf numFmtId="0" fontId="5" fillId="0" borderId="0" xfId="0" applyFont="1" applyAlignment="1">
      <alignment vertical="center"/>
    </xf>
    <xf numFmtId="0" fontId="8" fillId="4" borderId="38" xfId="0" applyFont="1" applyFill="1" applyBorder="1" applyAlignment="1">
      <alignment vertical="center" wrapText="1"/>
    </xf>
    <xf numFmtId="9" fontId="8" fillId="0" borderId="38" xfId="0" applyNumberFormat="1" applyFont="1" applyBorder="1" applyAlignment="1">
      <alignment horizontal="center" vertical="center" wrapText="1"/>
    </xf>
    <xf numFmtId="9" fontId="27" fillId="3" borderId="38" xfId="0" applyNumberFormat="1" applyFont="1" applyFill="1" applyBorder="1" applyAlignment="1">
      <alignment horizontal="center" vertical="center" wrapText="1"/>
    </xf>
    <xf numFmtId="0" fontId="5" fillId="0" borderId="10" xfId="2" applyFont="1" applyBorder="1" applyAlignment="1">
      <alignment horizontal="center"/>
    </xf>
    <xf numFmtId="0" fontId="5" fillId="0" borderId="28" xfId="2" applyFont="1" applyBorder="1" applyAlignment="1">
      <alignment horizontal="center"/>
    </xf>
    <xf numFmtId="0" fontId="5" fillId="0" borderId="73" xfId="2" applyFont="1" applyBorder="1" applyAlignment="1">
      <alignment horizontal="center"/>
    </xf>
    <xf numFmtId="0" fontId="5" fillId="0" borderId="74" xfId="2" applyFont="1" applyBorder="1" applyAlignment="1">
      <alignment horizontal="center"/>
    </xf>
    <xf numFmtId="0" fontId="5" fillId="0" borderId="27" xfId="2" applyFont="1" applyBorder="1"/>
    <xf numFmtId="0" fontId="5" fillId="0" borderId="31" xfId="2" applyFont="1" applyBorder="1"/>
    <xf numFmtId="0" fontId="6" fillId="3" borderId="23" xfId="1" applyFont="1" applyFill="1" applyBorder="1" applyAlignment="1">
      <alignment horizontal="left" vertical="center" wrapText="1"/>
    </xf>
    <xf numFmtId="0" fontId="2" fillId="3" borderId="23" xfId="1" applyFont="1" applyFill="1" applyBorder="1" applyAlignment="1">
      <alignment horizontal="center" vertical="center" wrapText="1"/>
    </xf>
    <xf numFmtId="0" fontId="5" fillId="3" borderId="23" xfId="1" applyFont="1" applyFill="1" applyBorder="1" applyAlignment="1">
      <alignment horizontal="center" vertical="center" wrapText="1"/>
    </xf>
    <xf numFmtId="0" fontId="5" fillId="3" borderId="106" xfId="1" applyFont="1" applyFill="1" applyBorder="1" applyAlignment="1">
      <alignment horizontal="center" vertical="center" wrapText="1"/>
    </xf>
    <xf numFmtId="0" fontId="8" fillId="0" borderId="14" xfId="1" applyFont="1" applyBorder="1" applyAlignment="1">
      <alignment horizontal="left" vertical="center" wrapText="1"/>
    </xf>
    <xf numFmtId="3" fontId="7" fillId="0" borderId="12" xfId="2" applyNumberFormat="1" applyFont="1" applyBorder="1" applyAlignment="1">
      <alignment horizontal="center" vertical="center" wrapText="1"/>
    </xf>
    <xf numFmtId="3" fontId="7" fillId="0" borderId="14" xfId="2" applyNumberFormat="1" applyFont="1" applyBorder="1" applyAlignment="1">
      <alignment horizontal="center" vertical="center" wrapText="1"/>
    </xf>
    <xf numFmtId="3" fontId="7" fillId="0" borderId="100" xfId="2" applyNumberFormat="1" applyFont="1" applyBorder="1" applyAlignment="1">
      <alignment horizontal="center" vertical="center" wrapText="1"/>
    </xf>
    <xf numFmtId="0" fontId="5" fillId="0" borderId="14" xfId="2" applyFont="1" applyBorder="1" applyAlignment="1">
      <alignment vertical="center" wrapText="1"/>
    </xf>
    <xf numFmtId="3" fontId="7" fillId="0" borderId="12" xfId="2" applyNumberFormat="1" applyFont="1" applyBorder="1" applyAlignment="1">
      <alignment horizontal="center" vertical="center"/>
    </xf>
    <xf numFmtId="3" fontId="7" fillId="0" borderId="14" xfId="2" applyNumberFormat="1" applyFont="1" applyBorder="1" applyAlignment="1">
      <alignment horizontal="center" vertical="center"/>
    </xf>
    <xf numFmtId="3" fontId="7" fillId="0" borderId="100" xfId="2" applyNumberFormat="1" applyFont="1" applyBorder="1" applyAlignment="1">
      <alignment horizontal="center" vertical="center"/>
    </xf>
    <xf numFmtId="0" fontId="7" fillId="0" borderId="14" xfId="2" applyFont="1" applyBorder="1" applyAlignment="1">
      <alignment vertical="center" wrapText="1"/>
    </xf>
    <xf numFmtId="4" fontId="7" fillId="0" borderId="100" xfId="2" applyNumberFormat="1" applyFont="1" applyBorder="1" applyAlignment="1">
      <alignment horizontal="center" vertical="center"/>
    </xf>
    <xf numFmtId="0" fontId="6" fillId="3" borderId="2" xfId="1" applyFont="1" applyFill="1" applyBorder="1" applyAlignment="1">
      <alignment horizontal="left" vertical="center" wrapText="1"/>
    </xf>
    <xf numFmtId="0" fontId="2" fillId="3" borderId="2" xfId="1" applyFont="1" applyFill="1" applyBorder="1" applyAlignment="1">
      <alignment horizontal="center" vertical="center" wrapText="1"/>
    </xf>
    <xf numFmtId="0" fontId="5" fillId="3" borderId="101" xfId="1" applyFont="1" applyFill="1" applyBorder="1" applyAlignment="1">
      <alignment horizontal="center" vertical="center" wrapText="1"/>
    </xf>
    <xf numFmtId="0" fontId="8" fillId="0" borderId="3" xfId="1" applyFont="1" applyBorder="1" applyAlignment="1">
      <alignment horizontal="left" vertical="center" wrapText="1"/>
    </xf>
    <xf numFmtId="0" fontId="5" fillId="0" borderId="3" xfId="2" applyFont="1" applyBorder="1" applyAlignment="1">
      <alignment vertical="center" wrapText="1"/>
    </xf>
    <xf numFmtId="4" fontId="7" fillId="0" borderId="14" xfId="2" applyNumberFormat="1" applyFont="1" applyBorder="1" applyAlignment="1">
      <alignment horizontal="center" vertical="center"/>
    </xf>
    <xf numFmtId="4" fontId="7" fillId="0" borderId="12" xfId="2" applyNumberFormat="1" applyFont="1" applyBorder="1" applyAlignment="1">
      <alignment horizontal="center" vertical="center"/>
    </xf>
    <xf numFmtId="0" fontId="5" fillId="0" borderId="1" xfId="2" applyFont="1" applyBorder="1" applyAlignment="1">
      <alignment horizontal="center"/>
    </xf>
    <xf numFmtId="0" fontId="8" fillId="3" borderId="2" xfId="1" applyFont="1" applyFill="1" applyBorder="1" applyAlignment="1">
      <alignment horizontal="center" vertical="center" wrapText="1"/>
    </xf>
    <xf numFmtId="0" fontId="7" fillId="0" borderId="3" xfId="2" applyFont="1" applyBorder="1" applyAlignment="1">
      <alignment vertical="center" wrapText="1"/>
    </xf>
    <xf numFmtId="4" fontId="7" fillId="0" borderId="108" xfId="2" applyNumberFormat="1" applyFont="1" applyBorder="1" applyAlignment="1">
      <alignment horizontal="center" vertical="center"/>
    </xf>
    <xf numFmtId="3" fontId="6" fillId="2" borderId="3" xfId="2" applyNumberFormat="1" applyFont="1" applyFill="1" applyBorder="1" applyAlignment="1">
      <alignment horizontal="center" vertical="center" wrapText="1"/>
    </xf>
    <xf numFmtId="0" fontId="7" fillId="3" borderId="34" xfId="1" applyFont="1" applyFill="1" applyBorder="1" applyAlignment="1">
      <alignment vertical="center" wrapText="1"/>
    </xf>
    <xf numFmtId="0" fontId="7" fillId="3" borderId="23" xfId="1" applyFont="1" applyFill="1" applyBorder="1" applyAlignment="1">
      <alignment vertical="center" wrapText="1"/>
    </xf>
    <xf numFmtId="0" fontId="2" fillId="3" borderId="17" xfId="1" applyFont="1" applyFill="1" applyBorder="1" applyAlignment="1">
      <alignment horizontal="center" vertical="center" wrapText="1"/>
    </xf>
    <xf numFmtId="0" fontId="5" fillId="3" borderId="109" xfId="1" applyFont="1" applyFill="1" applyBorder="1" applyAlignment="1">
      <alignment horizontal="center" vertical="center" wrapText="1"/>
    </xf>
    <xf numFmtId="0" fontId="8" fillId="0" borderId="17" xfId="1" applyFont="1" applyBorder="1" applyAlignment="1">
      <alignment horizontal="left" vertical="center" wrapText="1"/>
    </xf>
    <xf numFmtId="3" fontId="7" fillId="0" borderId="16" xfId="2" applyNumberFormat="1" applyFont="1" applyBorder="1" applyAlignment="1">
      <alignment horizontal="center" vertical="center"/>
    </xf>
    <xf numFmtId="3" fontId="7" fillId="0" borderId="110" xfId="2" applyNumberFormat="1" applyFont="1" applyBorder="1" applyAlignment="1">
      <alignment horizontal="center" vertical="center"/>
    </xf>
    <xf numFmtId="4" fontId="7" fillId="0" borderId="16" xfId="2" applyNumberFormat="1" applyFont="1" applyBorder="1" applyAlignment="1">
      <alignment horizontal="center" vertical="center"/>
    </xf>
    <xf numFmtId="4" fontId="7" fillId="0" borderId="110" xfId="2" applyNumberFormat="1" applyFont="1" applyBorder="1" applyAlignment="1">
      <alignment horizontal="center" vertical="center"/>
    </xf>
    <xf numFmtId="0" fontId="5" fillId="0" borderId="16" xfId="2" applyFont="1" applyBorder="1" applyAlignment="1">
      <alignment vertical="center" wrapText="1"/>
    </xf>
    <xf numFmtId="0" fontId="5" fillId="3" borderId="12" xfId="2" applyFont="1" applyFill="1" applyBorder="1" applyAlignment="1">
      <alignment vertical="center" wrapText="1"/>
    </xf>
    <xf numFmtId="3" fontId="6" fillId="3" borderId="16" xfId="2" applyNumberFormat="1" applyFont="1" applyFill="1" applyBorder="1" applyAlignment="1">
      <alignment horizontal="center" vertical="center"/>
    </xf>
    <xf numFmtId="3" fontId="7" fillId="3" borderId="16" xfId="2" applyNumberFormat="1" applyFont="1" applyFill="1" applyBorder="1" applyAlignment="1">
      <alignment horizontal="center" vertical="center"/>
    </xf>
    <xf numFmtId="3" fontId="7" fillId="3" borderId="110" xfId="2" applyNumberFormat="1" applyFont="1" applyFill="1" applyBorder="1" applyAlignment="1">
      <alignment horizontal="center" vertical="center"/>
    </xf>
    <xf numFmtId="0" fontId="5" fillId="0" borderId="12" xfId="2" applyFont="1" applyBorder="1" applyAlignment="1">
      <alignment vertical="center"/>
    </xf>
    <xf numFmtId="0" fontId="5" fillId="0" borderId="29" xfId="2" applyFont="1" applyBorder="1" applyAlignment="1">
      <alignment vertical="center"/>
    </xf>
    <xf numFmtId="0" fontId="5" fillId="3" borderId="29" xfId="2" applyFont="1" applyFill="1" applyBorder="1" applyAlignment="1">
      <alignment vertical="center"/>
    </xf>
    <xf numFmtId="0" fontId="8" fillId="0" borderId="29" xfId="1" applyFont="1" applyBorder="1" applyAlignment="1">
      <alignment horizontal="left" vertical="center" wrapText="1"/>
    </xf>
    <xf numFmtId="9" fontId="7" fillId="0" borderId="111" xfId="3" applyFont="1" applyBorder="1" applyAlignment="1">
      <alignment horizontal="center" vertical="center"/>
    </xf>
    <xf numFmtId="0" fontId="5" fillId="0" borderId="2" xfId="2" applyFont="1" applyBorder="1" applyAlignment="1">
      <alignment horizontal="center" vertical="center" wrapText="1"/>
    </xf>
    <xf numFmtId="0" fontId="5" fillId="0" borderId="15" xfId="2" applyFont="1" applyBorder="1" applyAlignment="1">
      <alignment vertical="center"/>
    </xf>
    <xf numFmtId="0" fontId="5" fillId="5" borderId="62" xfId="2" applyFont="1" applyFill="1" applyBorder="1"/>
    <xf numFmtId="0" fontId="5" fillId="5" borderId="57" xfId="2" applyFont="1" applyFill="1" applyBorder="1"/>
    <xf numFmtId="0" fontId="5" fillId="0" borderId="64" xfId="2" applyFont="1" applyBorder="1"/>
    <xf numFmtId="0" fontId="5" fillId="0" borderId="61" xfId="2" applyFont="1" applyBorder="1"/>
    <xf numFmtId="0" fontId="5" fillId="0" borderId="60" xfId="2" applyFont="1" applyBorder="1"/>
    <xf numFmtId="0" fontId="7" fillId="3" borderId="34" xfId="1" applyFont="1" applyFill="1" applyBorder="1" applyAlignment="1">
      <alignment horizontal="left" vertical="center" wrapText="1"/>
    </xf>
    <xf numFmtId="0" fontId="7" fillId="3" borderId="2" xfId="1" applyFont="1" applyFill="1" applyBorder="1" applyAlignment="1">
      <alignment horizontal="left" vertical="center" wrapText="1"/>
    </xf>
    <xf numFmtId="0" fontId="5" fillId="3" borderId="95" xfId="1" applyFont="1" applyFill="1" applyBorder="1" applyAlignment="1">
      <alignment horizontal="center" vertical="center" wrapText="1"/>
    </xf>
    <xf numFmtId="167" fontId="6" fillId="2" borderId="3" xfId="2" applyNumberFormat="1" applyFont="1" applyFill="1" applyBorder="1" applyAlignment="1">
      <alignment horizontal="center" vertical="center" wrapText="1"/>
    </xf>
    <xf numFmtId="167" fontId="7" fillId="0" borderId="96" xfId="2" applyNumberFormat="1" applyFont="1" applyBorder="1" applyAlignment="1">
      <alignment horizontal="center" vertical="center"/>
    </xf>
    <xf numFmtId="167" fontId="7" fillId="0" borderId="16" xfId="2" applyNumberFormat="1" applyFont="1" applyBorder="1" applyAlignment="1">
      <alignment horizontal="center" vertical="center"/>
    </xf>
    <xf numFmtId="167" fontId="7" fillId="0" borderId="110" xfId="2" applyNumberFormat="1" applyFont="1" applyBorder="1" applyAlignment="1">
      <alignment horizontal="center" vertical="center"/>
    </xf>
    <xf numFmtId="0" fontId="5" fillId="0" borderId="14" xfId="2" applyFont="1" applyBorder="1" applyAlignment="1">
      <alignment horizontal="left" vertical="center" wrapText="1"/>
    </xf>
    <xf numFmtId="0" fontId="5" fillId="0" borderId="16" xfId="2" applyFont="1" applyBorder="1" applyAlignment="1">
      <alignment horizontal="center" vertical="center" wrapText="1"/>
    </xf>
    <xf numFmtId="0" fontId="5" fillId="0" borderId="7" xfId="2" applyFont="1" applyBorder="1" applyAlignment="1">
      <alignment horizontal="center" vertical="center" wrapText="1"/>
    </xf>
    <xf numFmtId="3" fontId="6" fillId="2" borderId="7" xfId="2" applyNumberFormat="1" applyFont="1" applyFill="1" applyBorder="1" applyAlignment="1">
      <alignment horizontal="center" vertical="center" wrapText="1"/>
    </xf>
    <xf numFmtId="3" fontId="7" fillId="0" borderId="97" xfId="2" applyNumberFormat="1" applyFont="1" applyBorder="1" applyAlignment="1">
      <alignment horizontal="center" vertical="center"/>
    </xf>
    <xf numFmtId="3" fontId="7" fillId="0" borderId="98" xfId="2" applyNumberFormat="1" applyFont="1" applyBorder="1" applyAlignment="1">
      <alignment horizontal="center" vertical="center"/>
    </xf>
    <xf numFmtId="3" fontId="7" fillId="0" borderId="96" xfId="2" applyNumberFormat="1" applyFont="1" applyBorder="1" applyAlignment="1">
      <alignment horizontal="center" vertical="center"/>
    </xf>
    <xf numFmtId="3" fontId="7" fillId="0" borderId="111" xfId="2" applyNumberFormat="1" applyFont="1" applyBorder="1" applyAlignment="1">
      <alignment horizontal="center" vertical="center"/>
    </xf>
    <xf numFmtId="0" fontId="29" fillId="0" borderId="60" xfId="0" applyFont="1" applyBorder="1" applyAlignment="1">
      <alignment vertical="center" wrapText="1"/>
    </xf>
    <xf numFmtId="0" fontId="5" fillId="0" borderId="111" xfId="2" applyFont="1" applyBorder="1" applyAlignment="1">
      <alignment horizontal="center" vertical="center"/>
    </xf>
    <xf numFmtId="3" fontId="6" fillId="2" borderId="81" xfId="2" applyNumberFormat="1" applyFont="1" applyFill="1" applyBorder="1" applyAlignment="1">
      <alignment horizontal="center" vertical="center" wrapText="1"/>
    </xf>
    <xf numFmtId="3" fontId="6" fillId="0" borderId="99" xfId="2" applyNumberFormat="1" applyFont="1" applyBorder="1" applyAlignment="1">
      <alignment horizontal="center" vertical="center" wrapText="1"/>
    </xf>
    <xf numFmtId="3" fontId="6" fillId="0" borderId="76" xfId="2" applyNumberFormat="1" applyFont="1" applyBorder="1" applyAlignment="1">
      <alignment horizontal="center" vertical="center" wrapText="1"/>
    </xf>
    <xf numFmtId="3" fontId="6" fillId="0" borderId="75" xfId="2" applyNumberFormat="1" applyFont="1" applyBorder="1" applyAlignment="1">
      <alignment horizontal="center" vertical="center" wrapText="1"/>
    </xf>
    <xf numFmtId="3" fontId="6" fillId="0" borderId="113" xfId="2" applyNumberFormat="1" applyFont="1" applyBorder="1" applyAlignment="1">
      <alignment horizontal="center" vertical="center" wrapText="1"/>
    </xf>
    <xf numFmtId="0" fontId="29" fillId="0" borderId="57" xfId="0" applyFont="1" applyBorder="1" applyAlignment="1">
      <alignment vertical="center" wrapText="1"/>
    </xf>
    <xf numFmtId="0" fontId="7" fillId="3" borderId="112" xfId="1" applyFont="1" applyFill="1" applyBorder="1" applyAlignment="1">
      <alignment horizontal="left" vertical="center" wrapText="1"/>
    </xf>
    <xf numFmtId="3" fontId="6" fillId="2" borderId="108" xfId="2" applyNumberFormat="1" applyFont="1" applyFill="1" applyBorder="1" applyAlignment="1">
      <alignment horizontal="center" vertical="center" wrapText="1"/>
    </xf>
    <xf numFmtId="0" fontId="5" fillId="0" borderId="31" xfId="2" applyFont="1" applyBorder="1" applyAlignment="1">
      <alignment horizontal="left" vertical="center"/>
    </xf>
    <xf numFmtId="3" fontId="6" fillId="2" borderId="111" xfId="2" applyNumberFormat="1" applyFont="1" applyFill="1" applyBorder="1" applyAlignment="1">
      <alignment horizontal="center" vertical="center" wrapText="1"/>
    </xf>
    <xf numFmtId="0" fontId="5" fillId="0" borderId="16" xfId="2" applyFont="1" applyBorder="1" applyAlignment="1">
      <alignment horizontal="left" vertical="center" wrapText="1"/>
    </xf>
    <xf numFmtId="0" fontId="5" fillId="0" borderId="16" xfId="2" applyFont="1" applyBorder="1" applyAlignment="1">
      <alignment horizontal="left" vertical="center"/>
    </xf>
    <xf numFmtId="0" fontId="5" fillId="0" borderId="39" xfId="2" applyFont="1" applyBorder="1" applyAlignment="1">
      <alignment horizontal="left" vertical="center"/>
    </xf>
    <xf numFmtId="0" fontId="5" fillId="5" borderId="0" xfId="2" applyFont="1" applyFill="1" applyAlignment="1">
      <alignment horizontal="left" vertical="center"/>
    </xf>
    <xf numFmtId="3" fontId="6" fillId="5" borderId="0" xfId="2" applyNumberFormat="1" applyFont="1" applyFill="1" applyAlignment="1">
      <alignment horizontal="center" vertical="center" wrapText="1"/>
    </xf>
    <xf numFmtId="0" fontId="5" fillId="0" borderId="1" xfId="2" applyFont="1" applyBorder="1" applyAlignment="1">
      <alignment horizontal="left" vertical="center"/>
    </xf>
    <xf numFmtId="0" fontId="5" fillId="0" borderId="89" xfId="2" applyFont="1" applyBorder="1"/>
    <xf numFmtId="0" fontId="5" fillId="0" borderId="67" xfId="2" applyFont="1" applyBorder="1"/>
    <xf numFmtId="0" fontId="5" fillId="0" borderId="87" xfId="2" applyFont="1" applyBorder="1"/>
    <xf numFmtId="0" fontId="5" fillId="0" borderId="12" xfId="2" applyFont="1" applyBorder="1" applyAlignment="1">
      <alignment vertical="center" wrapText="1"/>
    </xf>
    <xf numFmtId="0" fontId="5" fillId="0" borderId="88" xfId="2" applyFont="1" applyBorder="1"/>
    <xf numFmtId="0" fontId="5" fillId="0" borderId="92" xfId="2" applyFont="1" applyBorder="1"/>
    <xf numFmtId="0" fontId="5" fillId="0" borderId="72" xfId="2" applyFont="1" applyBorder="1"/>
    <xf numFmtId="3" fontId="6" fillId="2" borderId="100" xfId="2" applyNumberFormat="1" applyFont="1" applyFill="1" applyBorder="1" applyAlignment="1">
      <alignment horizontal="center" vertical="center" wrapText="1"/>
    </xf>
    <xf numFmtId="0" fontId="5" fillId="0" borderId="93" xfId="2" applyFont="1" applyBorder="1"/>
    <xf numFmtId="0" fontId="5" fillId="0" borderId="18" xfId="2" applyFont="1" applyBorder="1" applyAlignment="1">
      <alignment horizontal="left" vertical="center" wrapText="1"/>
    </xf>
    <xf numFmtId="0" fontId="5" fillId="0" borderId="0" xfId="2" applyFont="1" applyAlignment="1">
      <alignment horizontal="left" vertical="center"/>
    </xf>
    <xf numFmtId="0" fontId="5" fillId="0" borderId="59" xfId="2" applyFont="1" applyBorder="1"/>
    <xf numFmtId="0" fontId="5" fillId="0" borderId="1" xfId="2" applyFont="1" applyBorder="1" applyAlignment="1">
      <alignment horizontal="left" vertical="center" wrapText="1"/>
    </xf>
    <xf numFmtId="3" fontId="7" fillId="0" borderId="1" xfId="2" applyNumberFormat="1" applyFont="1" applyBorder="1" applyAlignment="1">
      <alignment horizontal="center" vertical="center"/>
    </xf>
    <xf numFmtId="0" fontId="2" fillId="0" borderId="17" xfId="2" applyFont="1" applyBorder="1" applyAlignment="1">
      <alignment horizontal="left" vertical="center" wrapText="1"/>
    </xf>
    <xf numFmtId="0" fontId="5" fillId="0" borderId="2" xfId="2" applyFont="1" applyBorder="1" applyAlignment="1">
      <alignment horizontal="left"/>
    </xf>
    <xf numFmtId="0" fontId="5" fillId="0" borderId="40" xfId="2" applyFont="1" applyBorder="1" applyAlignment="1">
      <alignment horizontal="left"/>
    </xf>
    <xf numFmtId="3" fontId="6" fillId="2" borderId="0" xfId="2" applyNumberFormat="1" applyFont="1" applyFill="1" applyAlignment="1">
      <alignment horizontal="center" vertical="center" wrapText="1"/>
    </xf>
    <xf numFmtId="3" fontId="7" fillId="0" borderId="29" xfId="2" applyNumberFormat="1" applyFont="1" applyBorder="1" applyAlignment="1">
      <alignment horizontal="center" vertical="center"/>
    </xf>
    <xf numFmtId="3" fontId="7" fillId="0" borderId="17" xfId="2" applyNumberFormat="1" applyFont="1" applyBorder="1" applyAlignment="1">
      <alignment horizontal="center" vertical="center"/>
    </xf>
    <xf numFmtId="3" fontId="7" fillId="0" borderId="109" xfId="2" applyNumberFormat="1" applyFont="1" applyBorder="1" applyAlignment="1">
      <alignment horizontal="center" vertical="center"/>
    </xf>
    <xf numFmtId="167" fontId="6" fillId="2" borderId="7" xfId="2" applyNumberFormat="1" applyFont="1" applyFill="1" applyBorder="1" applyAlignment="1">
      <alignment horizontal="center" vertical="center" wrapText="1"/>
    </xf>
    <xf numFmtId="167" fontId="7" fillId="0" borderId="7" xfId="2" applyNumberFormat="1" applyFont="1" applyBorder="1" applyAlignment="1">
      <alignment horizontal="center" vertical="center" wrapText="1"/>
    </xf>
    <xf numFmtId="167" fontId="7" fillId="0" borderId="12" xfId="2" applyNumberFormat="1" applyFont="1" applyBorder="1" applyAlignment="1">
      <alignment horizontal="center" vertical="center"/>
    </xf>
    <xf numFmtId="167" fontId="5" fillId="0" borderId="111" xfId="2" applyNumberFormat="1" applyFont="1" applyBorder="1" applyAlignment="1">
      <alignment horizontal="center" vertical="center"/>
    </xf>
    <xf numFmtId="0" fontId="5" fillId="0" borderId="7" xfId="2" applyFont="1" applyBorder="1"/>
    <xf numFmtId="0" fontId="6" fillId="3" borderId="112" xfId="1" applyFont="1" applyFill="1" applyBorder="1" applyAlignment="1">
      <alignment horizontal="left" vertical="center" wrapText="1"/>
    </xf>
    <xf numFmtId="0" fontId="5" fillId="3" borderId="2" xfId="1" applyFont="1" applyFill="1" applyBorder="1" applyAlignment="1">
      <alignment horizontal="center" vertical="center" wrapText="1"/>
    </xf>
    <xf numFmtId="3" fontId="7" fillId="0" borderId="3" xfId="2" applyNumberFormat="1" applyFont="1" applyBorder="1" applyAlignment="1">
      <alignment horizontal="center" vertical="center" wrapText="1"/>
    </xf>
    <xf numFmtId="3" fontId="7" fillId="0" borderId="14" xfId="2" applyNumberFormat="1" applyFont="1" applyBorder="1" applyAlignment="1">
      <alignment horizontal="left" vertical="center"/>
    </xf>
    <xf numFmtId="3" fontId="7" fillId="0" borderId="15" xfId="2" applyNumberFormat="1" applyFont="1" applyBorder="1" applyAlignment="1">
      <alignment horizontal="center" vertical="center" wrapText="1"/>
    </xf>
    <xf numFmtId="3" fontId="7" fillId="0" borderId="16" xfId="2" applyNumberFormat="1" applyFont="1" applyBorder="1" applyAlignment="1">
      <alignment horizontal="left" vertical="center"/>
    </xf>
    <xf numFmtId="3" fontId="7" fillId="0" borderId="0" xfId="2" applyNumberFormat="1" applyFont="1" applyAlignment="1">
      <alignment horizontal="left" vertical="center"/>
    </xf>
    <xf numFmtId="0" fontId="5" fillId="0" borderId="33" xfId="2" applyFont="1" applyBorder="1"/>
    <xf numFmtId="0" fontId="6" fillId="3" borderId="34" xfId="1" applyFont="1" applyFill="1" applyBorder="1" applyAlignment="1">
      <alignment horizontal="left" vertical="center" wrapText="1"/>
    </xf>
    <xf numFmtId="0" fontId="30" fillId="0" borderId="0" xfId="0" applyFont="1" applyAlignment="1">
      <alignment horizontal="justify" vertical="center"/>
    </xf>
    <xf numFmtId="0" fontId="31" fillId="0" borderId="0" xfId="0" applyFont="1" applyAlignment="1">
      <alignment horizontal="justify" vertical="center"/>
    </xf>
    <xf numFmtId="0" fontId="6" fillId="3" borderId="115" xfId="1" applyFont="1" applyFill="1" applyBorder="1" applyAlignment="1">
      <alignment horizontal="left" vertical="center" wrapText="1"/>
    </xf>
    <xf numFmtId="0" fontId="2" fillId="3" borderId="6" xfId="1" applyFont="1" applyFill="1" applyBorder="1" applyAlignment="1">
      <alignment horizontal="center" vertical="center" wrapText="1"/>
    </xf>
    <xf numFmtId="0" fontId="6" fillId="3" borderId="6" xfId="1" applyFont="1" applyFill="1" applyBorder="1" applyAlignment="1">
      <alignment horizontal="center" vertical="center" wrapText="1"/>
    </xf>
    <xf numFmtId="0" fontId="5" fillId="0" borderId="2" xfId="2" applyFont="1" applyBorder="1" applyAlignment="1">
      <alignment vertical="center" wrapText="1"/>
    </xf>
    <xf numFmtId="0" fontId="5" fillId="0" borderId="13" xfId="2" applyFont="1" applyBorder="1"/>
    <xf numFmtId="0" fontId="5" fillId="0" borderId="0" xfId="0" applyFont="1" applyAlignment="1">
      <alignment horizontal="justify" vertical="center"/>
    </xf>
    <xf numFmtId="0" fontId="16" fillId="0" borderId="0" xfId="0" applyFont="1" applyAlignment="1">
      <alignment horizontal="justify" vertical="center"/>
    </xf>
    <xf numFmtId="0" fontId="5" fillId="5" borderId="48" xfId="2" applyFont="1" applyFill="1" applyBorder="1"/>
    <xf numFmtId="0" fontId="5" fillId="5" borderId="48" xfId="2" applyFont="1" applyFill="1" applyBorder="1" applyAlignment="1">
      <alignment horizontal="center"/>
    </xf>
    <xf numFmtId="0" fontId="5" fillId="5" borderId="30" xfId="2" applyFont="1" applyFill="1" applyBorder="1" applyAlignment="1">
      <alignment horizontal="center"/>
    </xf>
    <xf numFmtId="0" fontId="5" fillId="5" borderId="54" xfId="2" applyFont="1" applyFill="1" applyBorder="1" applyAlignment="1">
      <alignment horizontal="center"/>
    </xf>
    <xf numFmtId="0" fontId="5" fillId="5" borderId="31" xfId="2" applyFont="1" applyFill="1" applyBorder="1"/>
    <xf numFmtId="0" fontId="5" fillId="5" borderId="0" xfId="0" applyFont="1" applyFill="1"/>
    <xf numFmtId="0" fontId="5" fillId="5" borderId="18" xfId="2" applyFont="1" applyFill="1" applyBorder="1"/>
    <xf numFmtId="0" fontId="22" fillId="0" borderId="0" xfId="1" applyFont="1" applyAlignment="1">
      <alignment vertical="top" wrapText="1"/>
    </xf>
    <xf numFmtId="0" fontId="20" fillId="5" borderId="0" xfId="1" applyFont="1" applyFill="1" applyAlignment="1">
      <alignment vertical="center"/>
    </xf>
    <xf numFmtId="0" fontId="7" fillId="3" borderId="17" xfId="1" applyFont="1" applyFill="1" applyBorder="1" applyAlignment="1">
      <alignment horizontal="left" vertical="center" wrapText="1"/>
    </xf>
    <xf numFmtId="0" fontId="8" fillId="3" borderId="29" xfId="1" applyFont="1" applyFill="1" applyBorder="1" applyAlignment="1">
      <alignment horizontal="center" vertical="center" wrapText="1"/>
    </xf>
    <xf numFmtId="3" fontId="7" fillId="0" borderId="111" xfId="2" applyNumberFormat="1" applyFont="1" applyBorder="1" applyAlignment="1">
      <alignment horizontal="center" vertical="center" wrapText="1"/>
    </xf>
    <xf numFmtId="4" fontId="7" fillId="0" borderId="111" xfId="2" applyNumberFormat="1" applyFont="1" applyBorder="1" applyAlignment="1">
      <alignment horizontal="center" vertical="center" wrapText="1"/>
    </xf>
    <xf numFmtId="0" fontId="5" fillId="5" borderId="18" xfId="2" applyFont="1" applyFill="1" applyBorder="1" applyAlignment="1">
      <alignment vertical="center"/>
    </xf>
    <xf numFmtId="3" fontId="7" fillId="5" borderId="31" xfId="2" applyNumberFormat="1" applyFont="1" applyFill="1" applyBorder="1" applyAlignment="1">
      <alignment horizontal="center" vertical="center"/>
    </xf>
    <xf numFmtId="3" fontId="7" fillId="5" borderId="18" xfId="2" applyNumberFormat="1" applyFont="1" applyFill="1" applyBorder="1" applyAlignment="1">
      <alignment horizontal="center" vertical="center"/>
    </xf>
    <xf numFmtId="0" fontId="5" fillId="5" borderId="68" xfId="2" applyFont="1" applyFill="1" applyBorder="1"/>
    <xf numFmtId="0" fontId="13" fillId="0" borderId="69" xfId="0" applyFont="1" applyBorder="1"/>
    <xf numFmtId="0" fontId="7" fillId="3" borderId="23" xfId="1" applyFont="1" applyFill="1" applyBorder="1" applyAlignment="1">
      <alignment horizontal="left" vertical="center" wrapText="1"/>
    </xf>
    <xf numFmtId="0" fontId="5" fillId="0" borderId="65" xfId="1" applyFont="1" applyBorder="1" applyAlignment="1">
      <alignment horizontal="center" vertical="center" wrapText="1"/>
    </xf>
    <xf numFmtId="3" fontId="9" fillId="0" borderId="116" xfId="2" applyNumberFormat="1" applyFont="1" applyBorder="1" applyAlignment="1">
      <alignment horizontal="center" vertical="center" wrapText="1"/>
    </xf>
    <xf numFmtId="0" fontId="13" fillId="0" borderId="10" xfId="0" applyFont="1" applyBorder="1"/>
    <xf numFmtId="3" fontId="9" fillId="0" borderId="11" xfId="2" applyNumberFormat="1" applyFont="1" applyBorder="1" applyAlignment="1">
      <alignment horizontal="center" vertical="center"/>
    </xf>
    <xf numFmtId="4" fontId="9" fillId="0" borderId="11" xfId="2" applyNumberFormat="1" applyFont="1" applyBorder="1" applyAlignment="1">
      <alignment horizontal="center" vertical="center"/>
    </xf>
    <xf numFmtId="0" fontId="5" fillId="0" borderId="10" xfId="2" applyFont="1" applyBorder="1"/>
    <xf numFmtId="3" fontId="7" fillId="0" borderId="11" xfId="2" applyNumberFormat="1" applyFont="1" applyBorder="1" applyAlignment="1">
      <alignment horizontal="center" vertical="center"/>
    </xf>
    <xf numFmtId="0" fontId="5" fillId="5" borderId="10" xfId="2" applyFont="1" applyFill="1" applyBorder="1"/>
    <xf numFmtId="4" fontId="7" fillId="0" borderId="11" xfId="2" applyNumberFormat="1" applyFont="1" applyBorder="1" applyAlignment="1">
      <alignment horizontal="center" vertical="center" wrapText="1"/>
    </xf>
    <xf numFmtId="3" fontId="7" fillId="0" borderId="11" xfId="2" applyNumberFormat="1" applyFont="1" applyBorder="1" applyAlignment="1">
      <alignment horizontal="center" vertical="center" wrapText="1"/>
    </xf>
    <xf numFmtId="4" fontId="7" fillId="0" borderId="28" xfId="2" applyNumberFormat="1" applyFont="1" applyBorder="1" applyAlignment="1">
      <alignment horizontal="center" vertical="center" wrapText="1"/>
    </xf>
    <xf numFmtId="0" fontId="5" fillId="0" borderId="18" xfId="2" applyFont="1" applyBorder="1" applyAlignment="1">
      <alignment vertical="center"/>
    </xf>
    <xf numFmtId="0" fontId="5" fillId="0" borderId="48" xfId="0" applyFont="1" applyBorder="1" applyAlignment="1">
      <alignment horizontal="justify" vertical="center"/>
    </xf>
    <xf numFmtId="0" fontId="5" fillId="0" borderId="45" xfId="0" applyFont="1" applyBorder="1" applyAlignment="1">
      <alignment vertical="center"/>
    </xf>
    <xf numFmtId="0" fontId="5" fillId="5" borderId="45" xfId="2" applyFont="1" applyFill="1" applyBorder="1"/>
    <xf numFmtId="0" fontId="5" fillId="0" borderId="26" xfId="2" applyFont="1" applyBorder="1" applyAlignment="1">
      <alignment horizontal="center"/>
    </xf>
    <xf numFmtId="0" fontId="5" fillId="0" borderId="20" xfId="2" applyFont="1" applyBorder="1" applyAlignment="1">
      <alignment horizontal="center"/>
    </xf>
    <xf numFmtId="0" fontId="5" fillId="0" borderId="19" xfId="2" applyFont="1" applyBorder="1" applyAlignment="1">
      <alignment horizontal="center"/>
    </xf>
    <xf numFmtId="0" fontId="33" fillId="6" borderId="77" xfId="0" applyFont="1" applyFill="1" applyBorder="1" applyAlignment="1">
      <alignment horizontal="center" vertical="center" wrapText="1"/>
    </xf>
    <xf numFmtId="0" fontId="2" fillId="3" borderId="13" xfId="1" applyFont="1" applyFill="1" applyBorder="1" applyAlignment="1">
      <alignment horizontal="center" vertical="center" wrapText="1"/>
    </xf>
    <xf numFmtId="0" fontId="5" fillId="3" borderId="18" xfId="1" applyFont="1" applyFill="1" applyBorder="1" applyAlignment="1">
      <alignment horizontal="center" vertical="center" wrapText="1"/>
    </xf>
    <xf numFmtId="0" fontId="5" fillId="3" borderId="0" xfId="1" applyFont="1" applyFill="1" applyAlignment="1">
      <alignment horizontal="center" vertical="center" wrapText="1"/>
    </xf>
    <xf numFmtId="0" fontId="5" fillId="3" borderId="114" xfId="1" applyFont="1" applyFill="1" applyBorder="1" applyAlignment="1">
      <alignment horizontal="center" vertical="center" wrapText="1"/>
    </xf>
    <xf numFmtId="0" fontId="33" fillId="0" borderId="28" xfId="0" applyFont="1" applyBorder="1" applyAlignment="1">
      <alignment horizontal="right" vertical="center" wrapText="1"/>
    </xf>
    <xf numFmtId="0" fontId="33" fillId="0" borderId="0" xfId="0" applyFont="1" applyAlignment="1">
      <alignment horizontal="right" vertical="center" wrapText="1"/>
    </xf>
    <xf numFmtId="3" fontId="34" fillId="0" borderId="12" xfId="0" applyNumberFormat="1" applyFont="1" applyBorder="1" applyAlignment="1">
      <alignment horizontal="center" vertical="center" wrapText="1"/>
    </xf>
    <xf numFmtId="3" fontId="34" fillId="0" borderId="14" xfId="0" applyNumberFormat="1" applyFont="1" applyBorder="1" applyAlignment="1">
      <alignment horizontal="center" vertical="center" wrapText="1"/>
    </xf>
    <xf numFmtId="3" fontId="34" fillId="0" borderId="3" xfId="0" applyNumberFormat="1" applyFont="1" applyBorder="1" applyAlignment="1">
      <alignment horizontal="center" vertical="center" wrapText="1"/>
    </xf>
    <xf numFmtId="3" fontId="34" fillId="0" borderId="111" xfId="0" applyNumberFormat="1" applyFont="1" applyBorder="1" applyAlignment="1">
      <alignment horizontal="center" vertical="center" wrapText="1"/>
    </xf>
    <xf numFmtId="3" fontId="35" fillId="0" borderId="28" xfId="0" applyNumberFormat="1" applyFont="1" applyBorder="1" applyAlignment="1">
      <alignment horizontal="right" vertical="center" wrapText="1"/>
    </xf>
    <xf numFmtId="3" fontId="35" fillId="0" borderId="0" xfId="0" applyNumberFormat="1" applyFont="1" applyAlignment="1">
      <alignment horizontal="right" vertical="center" wrapText="1"/>
    </xf>
    <xf numFmtId="0" fontId="34" fillId="0" borderId="55" xfId="0" applyFont="1" applyBorder="1" applyAlignment="1">
      <alignment vertical="center" wrapText="1"/>
    </xf>
    <xf numFmtId="0" fontId="34" fillId="0" borderId="29" xfId="0" applyFont="1" applyBorder="1" applyAlignment="1">
      <alignment horizontal="center" vertical="center" wrapText="1"/>
    </xf>
    <xf numFmtId="0" fontId="34" fillId="0" borderId="17"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117" xfId="0" applyFont="1" applyBorder="1" applyAlignment="1">
      <alignment horizontal="center" vertical="center" wrapText="1"/>
    </xf>
    <xf numFmtId="0" fontId="35" fillId="0" borderId="30" xfId="0" applyFont="1" applyBorder="1" applyAlignment="1">
      <alignment horizontal="right" vertical="center" wrapText="1"/>
    </xf>
    <xf numFmtId="0" fontId="35" fillId="0" borderId="0" xfId="0" applyFont="1" applyAlignment="1">
      <alignment horizontal="right" vertical="center" wrapText="1"/>
    </xf>
    <xf numFmtId="0" fontId="34" fillId="0" borderId="14" xfId="0" applyFont="1" applyBorder="1" applyAlignment="1">
      <alignment vertical="center" wrapText="1"/>
    </xf>
    <xf numFmtId="0" fontId="34" fillId="0" borderId="12" xfId="0" applyFont="1" applyBorder="1" applyAlignment="1">
      <alignment horizontal="center" vertical="center" wrapText="1"/>
    </xf>
    <xf numFmtId="0" fontId="34" fillId="0" borderId="14" xfId="0" applyFont="1" applyBorder="1" applyAlignment="1">
      <alignment horizontal="center" vertical="center" wrapText="1"/>
    </xf>
    <xf numFmtId="0" fontId="34" fillId="0" borderId="3" xfId="0" applyFont="1" applyBorder="1" applyAlignment="1">
      <alignment horizontal="center" vertical="center" wrapText="1"/>
    </xf>
    <xf numFmtId="0" fontId="34" fillId="0" borderId="111" xfId="0" applyFont="1" applyBorder="1" applyAlignment="1">
      <alignment horizontal="center" vertical="center" wrapText="1"/>
    </xf>
    <xf numFmtId="0" fontId="35" fillId="0" borderId="11" xfId="0" applyFont="1" applyBorder="1" applyAlignment="1">
      <alignment horizontal="right" vertical="center" wrapText="1"/>
    </xf>
    <xf numFmtId="0" fontId="5" fillId="0" borderId="13" xfId="2" applyFont="1" applyBorder="1" applyAlignment="1">
      <alignment horizontal="center"/>
    </xf>
    <xf numFmtId="0" fontId="5" fillId="0" borderId="54" xfId="2" applyFont="1" applyBorder="1" applyAlignment="1">
      <alignment horizontal="center"/>
    </xf>
    <xf numFmtId="0" fontId="5" fillId="0" borderId="48" xfId="2" applyFont="1" applyBorder="1" applyAlignment="1">
      <alignment horizontal="center"/>
    </xf>
    <xf numFmtId="0" fontId="36" fillId="0" borderId="0" xfId="0" applyFont="1"/>
    <xf numFmtId="0" fontId="37" fillId="0" borderId="0" xfId="0" applyFont="1"/>
    <xf numFmtId="0" fontId="36" fillId="7" borderId="0" xfId="0" applyFont="1" applyFill="1"/>
    <xf numFmtId="0" fontId="37" fillId="7" borderId="0" xfId="0" applyFont="1" applyFill="1"/>
    <xf numFmtId="0" fontId="36" fillId="5" borderId="0" xfId="0" applyFont="1" applyFill="1"/>
    <xf numFmtId="0" fontId="37" fillId="5" borderId="0" xfId="0" applyFont="1" applyFill="1"/>
    <xf numFmtId="0" fontId="13" fillId="5" borderId="1" xfId="0" applyFont="1" applyFill="1" applyBorder="1"/>
    <xf numFmtId="0" fontId="5" fillId="3" borderId="2" xfId="2" applyFont="1" applyFill="1" applyBorder="1" applyAlignment="1">
      <alignment vertical="center"/>
    </xf>
    <xf numFmtId="0" fontId="2" fillId="3" borderId="2" xfId="1" applyFont="1" applyFill="1" applyBorder="1" applyAlignment="1">
      <alignment horizontal="center" vertical="top"/>
    </xf>
    <xf numFmtId="0" fontId="2" fillId="3" borderId="29" xfId="1" applyFont="1" applyFill="1" applyBorder="1" applyAlignment="1">
      <alignment horizontal="center" vertical="top"/>
    </xf>
    <xf numFmtId="0" fontId="2" fillId="3" borderId="40" xfId="1" applyFont="1" applyFill="1" applyBorder="1" applyAlignment="1">
      <alignment horizontal="center" vertical="top"/>
    </xf>
    <xf numFmtId="0" fontId="2" fillId="3" borderId="117" xfId="1" applyFont="1" applyFill="1" applyBorder="1" applyAlignment="1">
      <alignment horizontal="center" vertical="top"/>
    </xf>
    <xf numFmtId="3" fontId="7" fillId="0" borderId="118" xfId="2" applyNumberFormat="1" applyFont="1" applyBorder="1" applyAlignment="1">
      <alignment horizontal="center" vertical="center"/>
    </xf>
    <xf numFmtId="0" fontId="13" fillId="5" borderId="28" xfId="0" applyFont="1" applyFill="1" applyBorder="1" applyAlignment="1">
      <alignment horizontal="center" vertical="center"/>
    </xf>
    <xf numFmtId="0" fontId="5" fillId="5" borderId="32" xfId="2" applyFont="1" applyFill="1" applyBorder="1" applyAlignment="1">
      <alignment horizontal="left" vertical="center"/>
    </xf>
    <xf numFmtId="0" fontId="5" fillId="5" borderId="0" xfId="2" applyFont="1" applyFill="1" applyAlignment="1">
      <alignment horizontal="center" vertical="center"/>
    </xf>
    <xf numFmtId="0" fontId="13" fillId="5" borderId="31" xfId="0" applyFont="1" applyFill="1" applyBorder="1"/>
    <xf numFmtId="0" fontId="13" fillId="0" borderId="24" xfId="0" applyFont="1" applyBorder="1"/>
    <xf numFmtId="0" fontId="13" fillId="0" borderId="22" xfId="0" applyFont="1" applyBorder="1"/>
    <xf numFmtId="0" fontId="2" fillId="3" borderId="23" xfId="1" applyFont="1" applyFill="1" applyBorder="1" applyAlignment="1">
      <alignment horizontal="left" vertical="top"/>
    </xf>
    <xf numFmtId="0" fontId="13" fillId="3" borderId="125" xfId="0" applyFont="1" applyFill="1" applyBorder="1"/>
    <xf numFmtId="0" fontId="5" fillId="3" borderId="0" xfId="2" applyFont="1" applyFill="1" applyAlignment="1">
      <alignment vertical="center"/>
    </xf>
    <xf numFmtId="0" fontId="5" fillId="3" borderId="0" xfId="2" applyFont="1" applyFill="1" applyAlignment="1">
      <alignment horizontal="center" vertical="center"/>
    </xf>
    <xf numFmtId="164" fontId="5" fillId="3" borderId="0" xfId="2" applyNumberFormat="1" applyFont="1" applyFill="1" applyAlignment="1">
      <alignment horizontal="center" vertical="center"/>
    </xf>
    <xf numFmtId="0" fontId="5" fillId="3" borderId="107" xfId="2" applyFont="1" applyFill="1" applyBorder="1" applyAlignment="1">
      <alignment horizontal="center" vertical="center"/>
    </xf>
    <xf numFmtId="0" fontId="5" fillId="0" borderId="14" xfId="2" applyFont="1" applyBorder="1" applyAlignment="1">
      <alignment vertical="center"/>
    </xf>
    <xf numFmtId="0" fontId="13" fillId="0" borderId="17" xfId="0" applyFont="1" applyBorder="1"/>
    <xf numFmtId="3" fontId="7" fillId="0" borderId="76" xfId="2" applyNumberFormat="1" applyFont="1" applyBorder="1" applyAlignment="1">
      <alignment horizontal="center" vertical="center"/>
    </xf>
    <xf numFmtId="3" fontId="7" fillId="0" borderId="78" xfId="2" applyNumberFormat="1" applyFont="1" applyBorder="1" applyAlignment="1">
      <alignment horizontal="center" vertical="center"/>
    </xf>
    <xf numFmtId="0" fontId="5" fillId="0" borderId="32" xfId="2" applyFont="1" applyBorder="1" applyAlignment="1">
      <alignment horizontal="center" vertical="center"/>
    </xf>
    <xf numFmtId="0" fontId="5" fillId="0" borderId="32" xfId="2" applyFont="1" applyBorder="1" applyAlignment="1">
      <alignment horizontal="left" vertical="center"/>
    </xf>
    <xf numFmtId="3" fontId="6" fillId="0" borderId="32" xfId="2" applyNumberFormat="1" applyFont="1" applyBorder="1" applyAlignment="1">
      <alignment horizontal="center" vertical="center" wrapText="1"/>
    </xf>
    <xf numFmtId="3" fontId="7" fillId="0" borderId="32" xfId="2" applyNumberFormat="1" applyFont="1" applyBorder="1" applyAlignment="1">
      <alignment horizontal="center" vertical="center"/>
    </xf>
    <xf numFmtId="3" fontId="7" fillId="0" borderId="28" xfId="2" applyNumberFormat="1" applyFont="1" applyBorder="1" applyAlignment="1">
      <alignment horizontal="center" vertical="center"/>
    </xf>
    <xf numFmtId="3" fontId="7" fillId="0" borderId="30" xfId="2" applyNumberFormat="1" applyFont="1" applyBorder="1" applyAlignment="1">
      <alignment horizontal="center" vertical="center"/>
    </xf>
    <xf numFmtId="3" fontId="7" fillId="0" borderId="24" xfId="2" applyNumberFormat="1" applyFont="1" applyBorder="1" applyAlignment="1">
      <alignment horizontal="center" vertical="center"/>
    </xf>
    <xf numFmtId="0" fontId="13" fillId="0" borderId="54" xfId="0" applyFont="1" applyBorder="1"/>
    <xf numFmtId="0" fontId="13" fillId="0" borderId="30" xfId="0" applyFont="1" applyBorder="1"/>
    <xf numFmtId="0" fontId="2" fillId="3" borderId="17" xfId="1" applyFont="1" applyFill="1" applyBorder="1" applyAlignment="1">
      <alignment horizontal="left" vertical="top"/>
    </xf>
    <xf numFmtId="0" fontId="13" fillId="3" borderId="2" xfId="0" applyFont="1" applyFill="1" applyBorder="1"/>
    <xf numFmtId="0" fontId="5" fillId="3" borderId="119" xfId="2" applyFont="1" applyFill="1" applyBorder="1" applyAlignment="1">
      <alignment horizontal="center" vertical="center"/>
    </xf>
    <xf numFmtId="164" fontId="5" fillId="3" borderId="29" xfId="2" applyNumberFormat="1" applyFont="1" applyFill="1" applyBorder="1" applyAlignment="1">
      <alignment horizontal="center" vertical="center"/>
    </xf>
    <xf numFmtId="0" fontId="5" fillId="3" borderId="17" xfId="2" applyFont="1" applyFill="1" applyBorder="1" applyAlignment="1">
      <alignment horizontal="center" vertical="center"/>
    </xf>
    <xf numFmtId="0" fontId="5" fillId="3" borderId="29" xfId="2" applyFont="1" applyFill="1" applyBorder="1" applyAlignment="1">
      <alignment horizontal="center" vertical="center"/>
    </xf>
    <xf numFmtId="0" fontId="5" fillId="3" borderId="117" xfId="2" applyFont="1" applyFill="1" applyBorder="1" applyAlignment="1">
      <alignment horizontal="center" vertical="center"/>
    </xf>
    <xf numFmtId="0" fontId="5" fillId="0" borderId="29" xfId="2" applyFont="1" applyBorder="1" applyAlignment="1">
      <alignment horizontal="center"/>
    </xf>
    <xf numFmtId="3" fontId="7" fillId="0" borderId="18" xfId="2" applyNumberFormat="1" applyFont="1" applyBorder="1" applyAlignment="1">
      <alignment horizontal="center"/>
    </xf>
    <xf numFmtId="3" fontId="7" fillId="0" borderId="31" xfId="2" applyNumberFormat="1" applyFont="1" applyBorder="1" applyAlignment="1">
      <alignment horizontal="center"/>
    </xf>
    <xf numFmtId="0" fontId="5" fillId="0" borderId="16" xfId="2" applyFont="1" applyBorder="1" applyAlignment="1">
      <alignment vertical="center"/>
    </xf>
    <xf numFmtId="0" fontId="5" fillId="0" borderId="12" xfId="2" applyFont="1" applyBorder="1" applyAlignment="1">
      <alignment horizontal="center"/>
    </xf>
    <xf numFmtId="3" fontId="7" fillId="0" borderId="16" xfId="2" applyNumberFormat="1" applyFont="1" applyBorder="1" applyAlignment="1">
      <alignment horizontal="center"/>
    </xf>
    <xf numFmtId="3" fontId="7" fillId="0" borderId="15" xfId="2" applyNumberFormat="1" applyFont="1" applyBorder="1" applyAlignment="1">
      <alignment horizontal="center"/>
    </xf>
    <xf numFmtId="3" fontId="7" fillId="0" borderId="12" xfId="2" applyNumberFormat="1" applyFont="1" applyBorder="1" applyAlignment="1">
      <alignment horizontal="center"/>
    </xf>
    <xf numFmtId="3" fontId="7" fillId="0" borderId="14" xfId="2" applyNumberFormat="1" applyFont="1" applyBorder="1" applyAlignment="1">
      <alignment horizontal="center"/>
    </xf>
    <xf numFmtId="0" fontId="5" fillId="3" borderId="6" xfId="2" applyFont="1" applyFill="1" applyBorder="1" applyAlignment="1">
      <alignment vertical="center"/>
    </xf>
    <xf numFmtId="0" fontId="5" fillId="0" borderId="0" xfId="0" applyFont="1"/>
    <xf numFmtId="3" fontId="6" fillId="2" borderId="9" xfId="2" applyNumberFormat="1" applyFont="1" applyFill="1" applyBorder="1" applyAlignment="1">
      <alignment horizontal="center" vertical="center" wrapText="1"/>
    </xf>
    <xf numFmtId="9" fontId="7" fillId="0" borderId="108" xfId="3" applyFont="1" applyBorder="1" applyAlignment="1">
      <alignment horizontal="center" vertical="center"/>
    </xf>
    <xf numFmtId="0" fontId="5" fillId="0" borderId="56" xfId="2" applyFont="1" applyBorder="1" applyAlignment="1">
      <alignment vertical="center"/>
    </xf>
    <xf numFmtId="0" fontId="5" fillId="0" borderId="52" xfId="2" applyFont="1" applyBorder="1" applyAlignment="1">
      <alignment horizontal="left" vertical="center"/>
    </xf>
    <xf numFmtId="9" fontId="7" fillId="0" borderId="0" xfId="3" applyFont="1" applyBorder="1" applyAlignment="1">
      <alignment horizontal="center" vertical="center"/>
    </xf>
    <xf numFmtId="0" fontId="13" fillId="0" borderId="0" xfId="0" applyFont="1" applyAlignment="1">
      <alignment wrapText="1"/>
    </xf>
    <xf numFmtId="0" fontId="5" fillId="3" borderId="130" xfId="2" applyFont="1" applyFill="1" applyBorder="1" applyAlignment="1">
      <alignment vertical="center"/>
    </xf>
    <xf numFmtId="0" fontId="5" fillId="3" borderId="130" xfId="2" applyFont="1" applyFill="1" applyBorder="1" applyAlignment="1">
      <alignment horizontal="center" vertical="center"/>
    </xf>
    <xf numFmtId="0" fontId="13" fillId="0" borderId="129" xfId="0" applyFont="1" applyBorder="1"/>
    <xf numFmtId="10" fontId="7" fillId="0" borderId="108" xfId="3" applyNumberFormat="1" applyFont="1" applyBorder="1" applyAlignment="1">
      <alignment horizontal="center" vertical="center"/>
    </xf>
    <xf numFmtId="0" fontId="2" fillId="3" borderId="6" xfId="1" applyFont="1" applyFill="1" applyBorder="1" applyAlignment="1">
      <alignment horizontal="center" vertical="center"/>
    </xf>
    <xf numFmtId="0" fontId="2" fillId="3" borderId="106" xfId="1" applyFont="1" applyFill="1" applyBorder="1" applyAlignment="1">
      <alignment horizontal="center" vertical="center"/>
    </xf>
    <xf numFmtId="0" fontId="5" fillId="3" borderId="126" xfId="2" applyFont="1" applyFill="1" applyBorder="1" applyAlignment="1">
      <alignment vertical="center"/>
    </xf>
    <xf numFmtId="3" fontId="6" fillId="2" borderId="2" xfId="2" applyNumberFormat="1" applyFont="1" applyFill="1" applyBorder="1" applyAlignment="1">
      <alignment horizontal="center" vertical="center" wrapText="1"/>
    </xf>
    <xf numFmtId="3" fontId="7" fillId="0" borderId="107" xfId="2" applyNumberFormat="1" applyFont="1" applyBorder="1" applyAlignment="1">
      <alignment horizontal="center" vertical="center"/>
    </xf>
    <xf numFmtId="0" fontId="5" fillId="3" borderId="37" xfId="2" applyFont="1" applyFill="1" applyBorder="1" applyAlignment="1">
      <alignment vertical="center"/>
    </xf>
    <xf numFmtId="10" fontId="6" fillId="2" borderId="79" xfId="3" applyNumberFormat="1" applyFont="1" applyFill="1" applyBorder="1" applyAlignment="1">
      <alignment horizontal="center" vertical="center" wrapText="1"/>
    </xf>
    <xf numFmtId="10" fontId="7" fillId="0" borderId="16" xfId="3" applyNumberFormat="1" applyFont="1" applyBorder="1" applyAlignment="1">
      <alignment horizontal="center" vertical="center"/>
    </xf>
    <xf numFmtId="3" fontId="7" fillId="0" borderId="108" xfId="2" applyNumberFormat="1" applyFont="1" applyBorder="1" applyAlignment="1">
      <alignment horizontal="center" vertical="center"/>
    </xf>
    <xf numFmtId="0" fontId="5" fillId="3" borderId="44" xfId="2" applyFont="1" applyFill="1" applyBorder="1" applyAlignment="1">
      <alignment vertical="center"/>
    </xf>
    <xf numFmtId="4" fontId="6" fillId="2" borderId="5" xfId="2" applyNumberFormat="1" applyFont="1" applyFill="1" applyBorder="1" applyAlignment="1">
      <alignment horizontal="center" vertical="center" wrapText="1"/>
    </xf>
    <xf numFmtId="10" fontId="7" fillId="0" borderId="8" xfId="3" applyNumberFormat="1" applyFont="1" applyBorder="1" applyAlignment="1">
      <alignment horizontal="center" vertical="center"/>
    </xf>
    <xf numFmtId="10" fontId="7" fillId="0" borderId="8" xfId="2" applyNumberFormat="1" applyFont="1" applyBorder="1" applyAlignment="1">
      <alignment horizontal="center" vertical="center"/>
    </xf>
    <xf numFmtId="10" fontId="7" fillId="0" borderId="124" xfId="3" applyNumberFormat="1" applyFont="1" applyBorder="1" applyAlignment="1">
      <alignment horizontal="center" vertical="center"/>
    </xf>
    <xf numFmtId="0" fontId="5" fillId="3" borderId="42" xfId="2" applyFont="1" applyFill="1" applyBorder="1" applyAlignment="1">
      <alignment vertical="center"/>
    </xf>
    <xf numFmtId="3" fontId="6" fillId="2" borderId="6" xfId="2" applyNumberFormat="1" applyFont="1" applyFill="1" applyBorder="1" applyAlignment="1">
      <alignment horizontal="center" vertical="center" wrapText="1"/>
    </xf>
    <xf numFmtId="3" fontId="7" fillId="0" borderId="43" xfId="2" applyNumberFormat="1" applyFont="1" applyBorder="1" applyAlignment="1">
      <alignment horizontal="center" vertical="center"/>
    </xf>
    <xf numFmtId="10" fontId="6" fillId="2" borderId="7" xfId="3" applyNumberFormat="1" applyFont="1" applyFill="1" applyBorder="1" applyAlignment="1">
      <alignment horizontal="center" vertical="center" wrapText="1"/>
    </xf>
    <xf numFmtId="10" fontId="7" fillId="0" borderId="16" xfId="2" applyNumberFormat="1" applyFont="1" applyBorder="1" applyAlignment="1">
      <alignment horizontal="center" vertical="center"/>
    </xf>
    <xf numFmtId="3" fontId="6" fillId="2" borderId="80" xfId="2" applyNumberFormat="1" applyFont="1" applyFill="1" applyBorder="1" applyAlignment="1">
      <alignment horizontal="center" vertical="center" wrapText="1"/>
    </xf>
    <xf numFmtId="10" fontId="7" fillId="0" borderId="14" xfId="3" applyNumberFormat="1" applyFont="1" applyBorder="1" applyAlignment="1">
      <alignment horizontal="center" vertical="center"/>
    </xf>
    <xf numFmtId="10" fontId="7" fillId="0" borderId="14" xfId="2" applyNumberFormat="1" applyFont="1" applyBorder="1" applyAlignment="1">
      <alignment horizontal="center" vertical="center"/>
    </xf>
    <xf numFmtId="10" fontId="7" fillId="0" borderId="100" xfId="3" applyNumberFormat="1" applyFont="1" applyBorder="1" applyAlignment="1">
      <alignment horizontal="center" vertical="center"/>
    </xf>
    <xf numFmtId="0" fontId="38" fillId="5" borderId="0" xfId="2" applyFont="1" applyFill="1" applyAlignment="1">
      <alignment horizontal="center" vertical="center"/>
    </xf>
    <xf numFmtId="0" fontId="5" fillId="5" borderId="0" xfId="2" applyFont="1" applyFill="1" applyAlignment="1">
      <alignment vertical="center"/>
    </xf>
    <xf numFmtId="10" fontId="6" fillId="5" borderId="0" xfId="3" applyNumberFormat="1" applyFont="1" applyFill="1" applyBorder="1" applyAlignment="1">
      <alignment horizontal="center" vertical="center" wrapText="1"/>
    </xf>
    <xf numFmtId="10" fontId="7" fillId="5" borderId="0" xfId="3" applyNumberFormat="1" applyFont="1" applyFill="1" applyBorder="1" applyAlignment="1">
      <alignment horizontal="center" vertical="center"/>
    </xf>
    <xf numFmtId="10" fontId="7" fillId="5" borderId="0" xfId="2" applyNumberFormat="1" applyFont="1" applyFill="1" applyAlignment="1">
      <alignment horizontal="center" vertical="center"/>
    </xf>
    <xf numFmtId="10" fontId="7" fillId="0" borderId="110" xfId="3" applyNumberFormat="1" applyFont="1" applyBorder="1" applyAlignment="1">
      <alignment horizontal="center" vertical="center"/>
    </xf>
    <xf numFmtId="10" fontId="7" fillId="0" borderId="127" xfId="3" applyNumberFormat="1" applyFont="1" applyBorder="1" applyAlignment="1">
      <alignment horizontal="center" vertical="center"/>
    </xf>
    <xf numFmtId="10" fontId="7" fillId="0" borderId="111" xfId="3" applyNumberFormat="1" applyFont="1" applyBorder="1" applyAlignment="1">
      <alignment horizontal="center" vertical="center"/>
    </xf>
    <xf numFmtId="3" fontId="7" fillId="0" borderId="117" xfId="2" applyNumberFormat="1" applyFont="1" applyBorder="1" applyAlignment="1">
      <alignment horizontal="center" vertical="center"/>
    </xf>
    <xf numFmtId="0" fontId="5" fillId="0" borderId="28" xfId="2" applyFont="1" applyBorder="1" applyAlignment="1">
      <alignment vertical="center"/>
    </xf>
    <xf numFmtId="0" fontId="5" fillId="0" borderId="32" xfId="2" applyFont="1" applyBorder="1" applyAlignment="1">
      <alignment vertical="center"/>
    </xf>
    <xf numFmtId="3" fontId="6" fillId="0" borderId="31" xfId="2" applyNumberFormat="1" applyFont="1" applyBorder="1" applyAlignment="1">
      <alignment horizontal="center" vertical="center" wrapText="1"/>
    </xf>
    <xf numFmtId="0" fontId="34" fillId="0" borderId="0" xfId="0" applyFont="1"/>
    <xf numFmtId="14" fontId="7" fillId="0" borderId="12" xfId="2" applyNumberFormat="1" applyFont="1" applyBorder="1" applyAlignment="1">
      <alignment horizontal="center" vertical="center"/>
    </xf>
    <xf numFmtId="166"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xf>
    <xf numFmtId="49" fontId="7" fillId="0" borderId="12" xfId="2" applyNumberFormat="1" applyFont="1" applyBorder="1" applyAlignment="1">
      <alignment horizontal="center" vertical="center" wrapText="1"/>
    </xf>
    <xf numFmtId="168" fontId="6" fillId="2" borderId="3" xfId="3" applyNumberFormat="1" applyFont="1" applyFill="1" applyBorder="1" applyAlignment="1">
      <alignment horizontal="center" vertical="center" wrapText="1"/>
    </xf>
    <xf numFmtId="168" fontId="7" fillId="0" borderId="12" xfId="3" applyNumberFormat="1" applyFont="1" applyBorder="1" applyAlignment="1">
      <alignment horizontal="center" vertical="center" wrapText="1"/>
    </xf>
    <xf numFmtId="168" fontId="7" fillId="0" borderId="14" xfId="3" applyNumberFormat="1" applyFont="1" applyBorder="1" applyAlignment="1">
      <alignment horizontal="center" vertical="center" wrapText="1"/>
    </xf>
    <xf numFmtId="168" fontId="6" fillId="0" borderId="12" xfId="3" applyNumberFormat="1" applyFont="1" applyBorder="1" applyAlignment="1">
      <alignment horizontal="center" vertical="center" wrapText="1"/>
    </xf>
    <xf numFmtId="168" fontId="7" fillId="0" borderId="12" xfId="3" applyNumberFormat="1" applyFont="1" applyBorder="1" applyAlignment="1">
      <alignment horizontal="center" vertical="center"/>
    </xf>
    <xf numFmtId="168" fontId="7" fillId="0" borderId="14" xfId="3" applyNumberFormat="1" applyFont="1" applyBorder="1" applyAlignment="1">
      <alignment horizontal="center" vertical="center"/>
    </xf>
    <xf numFmtId="168" fontId="6" fillId="0" borderId="12" xfId="3" applyNumberFormat="1" applyFont="1" applyBorder="1" applyAlignment="1">
      <alignment horizontal="center" vertical="center"/>
    </xf>
    <xf numFmtId="10" fontId="7" fillId="0" borderId="12" xfId="3" applyNumberFormat="1" applyFont="1" applyBorder="1" applyAlignment="1">
      <alignment horizontal="center" vertical="center"/>
    </xf>
    <xf numFmtId="10" fontId="6" fillId="0" borderId="12" xfId="3" applyNumberFormat="1" applyFont="1" applyBorder="1" applyAlignment="1">
      <alignment horizontal="center" vertical="center"/>
    </xf>
    <xf numFmtId="10" fontId="6" fillId="2" borderId="111" xfId="3" applyNumberFormat="1" applyFont="1" applyFill="1" applyBorder="1" applyAlignment="1">
      <alignment horizontal="center" vertical="center"/>
    </xf>
    <xf numFmtId="169" fontId="6" fillId="2" borderId="3" xfId="2" applyNumberFormat="1" applyFont="1" applyFill="1" applyBorder="1" applyAlignment="1">
      <alignment horizontal="center" vertical="center" wrapText="1"/>
    </xf>
    <xf numFmtId="169" fontId="7" fillId="0" borderId="12" xfId="2" applyNumberFormat="1" applyFont="1" applyBorder="1" applyAlignment="1">
      <alignment horizontal="center" vertical="center"/>
    </xf>
    <xf numFmtId="169" fontId="7" fillId="0" borderId="14" xfId="2" applyNumberFormat="1" applyFont="1" applyBorder="1" applyAlignment="1">
      <alignment horizontal="center" vertical="center"/>
    </xf>
    <xf numFmtId="169" fontId="6" fillId="0" borderId="12" xfId="3" applyNumberFormat="1" applyFont="1" applyBorder="1" applyAlignment="1">
      <alignment horizontal="center" vertical="center"/>
    </xf>
    <xf numFmtId="1" fontId="6" fillId="2" borderId="3" xfId="2" applyNumberFormat="1" applyFont="1" applyFill="1" applyBorder="1" applyAlignment="1">
      <alignment horizontal="center" vertical="center" wrapText="1"/>
    </xf>
    <xf numFmtId="1" fontId="7" fillId="0" borderId="12" xfId="2" applyNumberFormat="1" applyFont="1" applyBorder="1" applyAlignment="1">
      <alignment horizontal="center" vertical="center" wrapText="1"/>
    </xf>
    <xf numFmtId="1" fontId="7" fillId="0" borderId="14" xfId="2" applyNumberFormat="1" applyFont="1" applyBorder="1" applyAlignment="1">
      <alignment horizontal="center" vertical="center" wrapText="1"/>
    </xf>
    <xf numFmtId="1" fontId="6" fillId="0" borderId="12" xfId="3" applyNumberFormat="1" applyFont="1" applyBorder="1" applyAlignment="1">
      <alignment horizontal="center" vertical="center"/>
    </xf>
    <xf numFmtId="1" fontId="6" fillId="2" borderId="111" xfId="3" applyNumberFormat="1" applyFont="1" applyFill="1" applyBorder="1" applyAlignment="1">
      <alignment horizontal="center" vertical="center"/>
    </xf>
    <xf numFmtId="1" fontId="6" fillId="2" borderId="3" xfId="3" applyNumberFormat="1" applyFont="1" applyFill="1" applyBorder="1" applyAlignment="1">
      <alignment horizontal="center" vertical="center" wrapText="1"/>
    </xf>
    <xf numFmtId="1" fontId="7" fillId="0" borderId="12" xfId="3" applyNumberFormat="1" applyFont="1" applyBorder="1" applyAlignment="1">
      <alignment horizontal="center" vertical="center" wrapText="1"/>
    </xf>
    <xf numFmtId="1" fontId="7" fillId="0" borderId="14" xfId="3" applyNumberFormat="1" applyFont="1" applyBorder="1" applyAlignment="1">
      <alignment horizontal="center" vertical="center" wrapText="1"/>
    </xf>
    <xf numFmtId="1" fontId="6" fillId="0" borderId="12" xfId="3" applyNumberFormat="1" applyFont="1" applyBorder="1" applyAlignment="1">
      <alignment horizontal="center" vertical="center" wrapText="1"/>
    </xf>
    <xf numFmtId="1" fontId="6" fillId="2" borderId="100" xfId="3" applyNumberFormat="1" applyFont="1" applyFill="1" applyBorder="1" applyAlignment="1">
      <alignment horizontal="center" vertical="center" wrapText="1"/>
    </xf>
    <xf numFmtId="170" fontId="8" fillId="0" borderId="38" xfId="0" applyNumberFormat="1" applyFont="1" applyBorder="1" applyAlignment="1">
      <alignment horizontal="center" vertical="center" wrapText="1"/>
    </xf>
    <xf numFmtId="166" fontId="6" fillId="2" borderId="3" xfId="2" applyNumberFormat="1" applyFont="1" applyFill="1" applyBorder="1" applyAlignment="1">
      <alignment horizontal="center" vertical="center" wrapText="1"/>
    </xf>
    <xf numFmtId="166" fontId="7" fillId="0" borderId="14" xfId="2" applyNumberFormat="1" applyFont="1" applyBorder="1" applyAlignment="1">
      <alignment horizontal="center" vertical="center" wrapText="1"/>
    </xf>
    <xf numFmtId="166" fontId="7" fillId="0" borderId="12" xfId="2" applyNumberFormat="1" applyFont="1" applyBorder="1" applyAlignment="1">
      <alignment horizontal="center" vertical="center" wrapText="1"/>
    </xf>
    <xf numFmtId="0" fontId="7" fillId="0" borderId="45" xfId="2" applyFont="1" applyBorder="1" applyAlignment="1">
      <alignment wrapText="1"/>
    </xf>
    <xf numFmtId="0" fontId="7" fillId="0" borderId="32" xfId="2" applyFont="1" applyBorder="1" applyAlignment="1">
      <alignment wrapText="1"/>
    </xf>
    <xf numFmtId="0" fontId="7" fillId="0" borderId="33" xfId="2" applyFont="1" applyBorder="1" applyAlignment="1">
      <alignment wrapText="1"/>
    </xf>
    <xf numFmtId="0" fontId="5" fillId="0" borderId="11" xfId="2" applyFont="1" applyBorder="1" applyAlignment="1">
      <alignment wrapText="1"/>
    </xf>
    <xf numFmtId="0" fontId="5" fillId="0" borderId="30" xfId="2" applyFont="1" applyBorder="1" applyAlignment="1">
      <alignment wrapText="1"/>
    </xf>
    <xf numFmtId="0" fontId="7" fillId="0" borderId="13" xfId="2" applyFont="1" applyBorder="1" applyAlignment="1">
      <alignment wrapText="1"/>
    </xf>
    <xf numFmtId="0" fontId="5" fillId="0" borderId="45" xfId="2" applyFont="1" applyBorder="1" applyAlignment="1">
      <alignment wrapText="1"/>
    </xf>
    <xf numFmtId="4" fontId="7" fillId="0" borderId="108" xfId="2" applyNumberFormat="1" applyFont="1" applyBorder="1" applyAlignment="1">
      <alignment horizontal="center" vertical="center" wrapText="1"/>
    </xf>
    <xf numFmtId="0" fontId="5" fillId="0" borderId="28" xfId="2" applyFont="1" applyBorder="1" applyAlignment="1">
      <alignment wrapText="1"/>
    </xf>
    <xf numFmtId="9" fontId="7" fillId="0" borderId="16" xfId="3" applyFont="1" applyBorder="1" applyAlignment="1">
      <alignment horizontal="center" vertical="center"/>
    </xf>
    <xf numFmtId="9" fontId="7" fillId="0" borderId="110" xfId="3" applyFont="1" applyBorder="1" applyAlignment="1">
      <alignment horizontal="center" vertical="center"/>
    </xf>
    <xf numFmtId="168" fontId="6" fillId="2" borderId="7" xfId="3" applyNumberFormat="1" applyFont="1" applyFill="1" applyBorder="1" applyAlignment="1">
      <alignment horizontal="center" vertical="center" wrapText="1"/>
    </xf>
    <xf numFmtId="168" fontId="7" fillId="0" borderId="96" xfId="3" applyNumberFormat="1" applyFont="1" applyBorder="1" applyAlignment="1">
      <alignment horizontal="center" vertical="center"/>
    </xf>
    <xf numFmtId="168" fontId="7" fillId="0" borderId="16" xfId="3" applyNumberFormat="1" applyFont="1" applyBorder="1" applyAlignment="1">
      <alignment horizontal="center" vertical="center"/>
    </xf>
    <xf numFmtId="168" fontId="7" fillId="0" borderId="110" xfId="3" applyNumberFormat="1" applyFont="1" applyBorder="1" applyAlignment="1">
      <alignment horizontal="center" vertical="center"/>
    </xf>
    <xf numFmtId="3" fontId="39" fillId="5" borderId="2" xfId="2" applyNumberFormat="1" applyFont="1" applyFill="1" applyBorder="1" applyAlignment="1">
      <alignment horizontal="center" vertical="center" wrapText="1"/>
    </xf>
    <xf numFmtId="3" fontId="39" fillId="5" borderId="101" xfId="2" applyNumberFormat="1" applyFont="1" applyFill="1" applyBorder="1" applyAlignment="1">
      <alignment horizontal="center" vertical="center" wrapText="1"/>
    </xf>
    <xf numFmtId="3" fontId="39" fillId="5" borderId="3" xfId="2" applyNumberFormat="1" applyFont="1" applyFill="1" applyBorder="1" applyAlignment="1">
      <alignment horizontal="center" vertical="center" wrapText="1"/>
    </xf>
    <xf numFmtId="3" fontId="39" fillId="5" borderId="100" xfId="2" applyNumberFormat="1" applyFont="1" applyFill="1" applyBorder="1" applyAlignment="1">
      <alignment horizontal="center" vertical="center" wrapText="1"/>
    </xf>
    <xf numFmtId="0" fontId="5" fillId="0" borderId="3" xfId="2" applyFont="1" applyBorder="1" applyAlignment="1">
      <alignment horizontal="center" vertical="center" wrapText="1"/>
    </xf>
    <xf numFmtId="9" fontId="7" fillId="0" borderId="78" xfId="3" applyFont="1" applyBorder="1" applyAlignment="1">
      <alignment horizontal="center" vertical="center"/>
    </xf>
    <xf numFmtId="9" fontId="7" fillId="0" borderId="113" xfId="3" applyFont="1" applyBorder="1" applyAlignment="1">
      <alignment horizontal="center" vertical="center"/>
    </xf>
    <xf numFmtId="9" fontId="7" fillId="0" borderId="29" xfId="3" applyFont="1" applyBorder="1" applyAlignment="1">
      <alignment horizontal="center" wrapText="1"/>
    </xf>
    <xf numFmtId="9" fontId="7" fillId="0" borderId="12" xfId="3" applyFont="1" applyBorder="1" applyAlignment="1">
      <alignment horizontal="center" wrapText="1"/>
    </xf>
    <xf numFmtId="9" fontId="7" fillId="0" borderId="15" xfId="3" applyFont="1" applyBorder="1" applyAlignment="1">
      <alignment horizontal="center" wrapText="1"/>
    </xf>
    <xf numFmtId="9" fontId="7" fillId="0" borderId="18" xfId="3" applyFont="1" applyBorder="1" applyAlignment="1">
      <alignment horizontal="center"/>
    </xf>
    <xf numFmtId="9" fontId="7" fillId="0" borderId="16" xfId="3" applyFont="1" applyBorder="1" applyAlignment="1">
      <alignment horizontal="center"/>
    </xf>
    <xf numFmtId="9" fontId="7" fillId="0" borderId="14" xfId="3" applyFont="1" applyBorder="1" applyAlignment="1">
      <alignment horizontal="center"/>
    </xf>
    <xf numFmtId="9" fontId="7" fillId="0" borderId="31" xfId="3" applyFont="1" applyBorder="1" applyAlignment="1">
      <alignment horizontal="center"/>
    </xf>
    <xf numFmtId="9" fontId="7" fillId="0" borderId="15" xfId="3" applyFont="1" applyBorder="1" applyAlignment="1">
      <alignment horizontal="center"/>
    </xf>
    <xf numFmtId="9" fontId="7" fillId="0" borderId="12" xfId="3" applyFont="1" applyBorder="1" applyAlignment="1">
      <alignment horizontal="center"/>
    </xf>
    <xf numFmtId="9" fontId="7" fillId="0" borderId="118" xfId="3" applyFont="1" applyBorder="1" applyAlignment="1">
      <alignment horizontal="center"/>
    </xf>
    <xf numFmtId="171" fontId="27" fillId="3" borderId="38" xfId="0" applyNumberFormat="1" applyFont="1" applyFill="1" applyBorder="1" applyAlignment="1">
      <alignment horizontal="center" vertical="center" wrapText="1"/>
    </xf>
    <xf numFmtId="0" fontId="5" fillId="0" borderId="3" xfId="2" applyFont="1" applyBorder="1" applyAlignment="1">
      <alignment vertical="center"/>
    </xf>
    <xf numFmtId="3" fontId="39" fillId="0" borderId="14" xfId="2" applyNumberFormat="1" applyFont="1" applyBorder="1" applyAlignment="1">
      <alignment horizontal="center" vertical="center" wrapText="1"/>
    </xf>
    <xf numFmtId="3" fontId="41" fillId="2" borderId="14" xfId="2" applyNumberFormat="1" applyFont="1" applyFill="1" applyBorder="1" applyAlignment="1">
      <alignment horizontal="center" vertical="center" wrapText="1"/>
    </xf>
    <xf numFmtId="3" fontId="39" fillId="0" borderId="111" xfId="2" applyNumberFormat="1" applyFont="1" applyBorder="1" applyAlignment="1">
      <alignment horizontal="center" vertical="center" wrapText="1"/>
    </xf>
    <xf numFmtId="4" fontId="6" fillId="2" borderId="14" xfId="2" applyNumberFormat="1" applyFont="1" applyFill="1" applyBorder="1" applyAlignment="1">
      <alignment horizontal="center" vertical="center" wrapText="1"/>
    </xf>
    <xf numFmtId="3" fontId="6" fillId="2" borderId="14" xfId="2" applyNumberFormat="1" applyFont="1" applyFill="1" applyBorder="1" applyAlignment="1">
      <alignment horizontal="center" vertical="center" wrapText="1"/>
    </xf>
    <xf numFmtId="3" fontId="6" fillId="2" borderId="14" xfId="2" applyNumberFormat="1" applyFont="1" applyFill="1" applyBorder="1" applyAlignment="1">
      <alignment horizontal="center" vertical="center"/>
    </xf>
    <xf numFmtId="4" fontId="6" fillId="2" borderId="14" xfId="2" applyNumberFormat="1" applyFont="1" applyFill="1" applyBorder="1" applyAlignment="1">
      <alignment horizontal="center" vertical="center"/>
    </xf>
    <xf numFmtId="3" fontId="6" fillId="2" borderId="16" xfId="2" applyNumberFormat="1" applyFont="1" applyFill="1" applyBorder="1" applyAlignment="1">
      <alignment horizontal="center" vertical="center"/>
    </xf>
    <xf numFmtId="2" fontId="6" fillId="2" borderId="16" xfId="2" applyNumberFormat="1" applyFont="1" applyFill="1" applyBorder="1" applyAlignment="1">
      <alignment horizontal="center" vertical="center"/>
    </xf>
    <xf numFmtId="9" fontId="6" fillId="2" borderId="14" xfId="3" applyFont="1" applyFill="1" applyBorder="1" applyAlignment="1">
      <alignment horizontal="center" vertical="center"/>
    </xf>
    <xf numFmtId="9" fontId="6" fillId="2" borderId="16" xfId="3" applyFont="1" applyFill="1" applyBorder="1" applyAlignment="1">
      <alignment horizontal="center" vertical="center"/>
    </xf>
    <xf numFmtId="0" fontId="5" fillId="2" borderId="40" xfId="2" applyFont="1" applyFill="1" applyBorder="1" applyAlignment="1">
      <alignment horizontal="center" vertical="center"/>
    </xf>
    <xf numFmtId="3" fontId="5" fillId="2" borderId="9" xfId="2" applyNumberFormat="1" applyFont="1" applyFill="1" applyBorder="1" applyAlignment="1">
      <alignment horizontal="center" vertical="center"/>
    </xf>
    <xf numFmtId="0" fontId="5" fillId="2" borderId="9" xfId="2" applyFont="1" applyFill="1" applyBorder="1" applyAlignment="1">
      <alignment horizontal="center" vertical="center"/>
    </xf>
    <xf numFmtId="3" fontId="6" fillId="3" borderId="9" xfId="2" applyNumberFormat="1" applyFont="1" applyFill="1" applyBorder="1" applyAlignment="1">
      <alignment horizontal="center" vertical="center" wrapText="1"/>
    </xf>
    <xf numFmtId="3" fontId="7" fillId="3" borderId="14" xfId="2" applyNumberFormat="1" applyFont="1" applyFill="1" applyBorder="1" applyAlignment="1">
      <alignment horizontal="center" vertical="center"/>
    </xf>
    <xf numFmtId="3" fontId="7" fillId="3" borderId="12" xfId="2" applyNumberFormat="1" applyFont="1" applyFill="1" applyBorder="1" applyAlignment="1">
      <alignment horizontal="center" vertical="center"/>
    </xf>
    <xf numFmtId="3" fontId="7" fillId="3" borderId="111" xfId="2" applyNumberFormat="1" applyFont="1" applyFill="1" applyBorder="1" applyAlignment="1">
      <alignment horizontal="center" vertical="center"/>
    </xf>
    <xf numFmtId="0" fontId="13" fillId="3" borderId="0" xfId="0" applyFont="1" applyFill="1"/>
    <xf numFmtId="0" fontId="2" fillId="2" borderId="121" xfId="1" applyFont="1" applyFill="1" applyBorder="1" applyAlignment="1">
      <alignment horizontal="center" vertical="center"/>
    </xf>
    <xf numFmtId="3" fontId="2" fillId="2" borderId="17" xfId="1" applyNumberFormat="1" applyFont="1" applyFill="1" applyBorder="1" applyAlignment="1">
      <alignment horizontal="center" vertical="center"/>
    </xf>
    <xf numFmtId="0" fontId="2" fillId="2" borderId="18" xfId="2" applyFont="1" applyFill="1" applyBorder="1" applyAlignment="1">
      <alignment horizontal="left" vertical="center"/>
    </xf>
    <xf numFmtId="0" fontId="12" fillId="2" borderId="31" xfId="0" applyFont="1" applyFill="1" applyBorder="1" applyAlignment="1">
      <alignment horizontal="left"/>
    </xf>
    <xf numFmtId="0" fontId="2" fillId="2" borderId="120" xfId="1" applyFont="1" applyFill="1" applyBorder="1" applyAlignment="1">
      <alignment horizontal="center" vertical="center"/>
    </xf>
    <xf numFmtId="9" fontId="2" fillId="2" borderId="121" xfId="3" applyFont="1" applyFill="1" applyBorder="1" applyAlignment="1">
      <alignment horizontal="center" vertical="center"/>
    </xf>
    <xf numFmtId="9" fontId="2" fillId="2" borderId="121" xfId="1" applyNumberFormat="1" applyFont="1" applyFill="1" applyBorder="1" applyAlignment="1">
      <alignment horizontal="center" vertical="center"/>
    </xf>
    <xf numFmtId="9" fontId="2" fillId="2" borderId="122" xfId="3" applyFont="1" applyFill="1" applyBorder="1" applyAlignment="1">
      <alignment horizontal="center" vertical="center"/>
    </xf>
    <xf numFmtId="0" fontId="2" fillId="2" borderId="14" xfId="2" applyFont="1" applyFill="1" applyBorder="1" applyAlignment="1">
      <alignment horizontal="left" vertical="center"/>
    </xf>
    <xf numFmtId="3" fontId="6" fillId="2" borderId="12" xfId="2" applyNumberFormat="1" applyFont="1" applyFill="1" applyBorder="1" applyAlignment="1">
      <alignment horizontal="center" vertical="center"/>
    </xf>
    <xf numFmtId="0" fontId="2" fillId="2" borderId="17" xfId="1" applyFont="1" applyFill="1" applyBorder="1" applyAlignment="1">
      <alignment horizontal="center" vertical="center"/>
    </xf>
    <xf numFmtId="9" fontId="2" fillId="2" borderId="17" xfId="3" applyFont="1" applyFill="1" applyBorder="1" applyAlignment="1">
      <alignment horizontal="center" vertical="center"/>
    </xf>
    <xf numFmtId="3" fontId="5" fillId="2" borderId="17" xfId="1" applyNumberFormat="1" applyFont="1" applyFill="1" applyBorder="1" applyAlignment="1">
      <alignment horizontal="center" vertical="center"/>
    </xf>
    <xf numFmtId="9" fontId="2" fillId="2" borderId="117" xfId="3" applyFont="1" applyFill="1" applyBorder="1" applyAlignment="1">
      <alignment horizontal="center" vertical="center"/>
    </xf>
    <xf numFmtId="0" fontId="2" fillId="2" borderId="16" xfId="2" applyFont="1" applyFill="1" applyBorder="1" applyAlignment="1">
      <alignment horizontal="left" vertical="center"/>
    </xf>
    <xf numFmtId="0" fontId="12" fillId="2" borderId="15" xfId="0" applyFont="1" applyFill="1" applyBorder="1" applyAlignment="1">
      <alignment horizontal="left"/>
    </xf>
    <xf numFmtId="0" fontId="2" fillId="2" borderId="76" xfId="1" applyFont="1" applyFill="1" applyBorder="1" applyAlignment="1">
      <alignment horizontal="center" vertical="center"/>
    </xf>
    <xf numFmtId="9" fontId="2" fillId="2" borderId="78" xfId="3" applyFont="1" applyFill="1" applyBorder="1" applyAlignment="1">
      <alignment horizontal="center" vertical="center"/>
    </xf>
    <xf numFmtId="0" fontId="2" fillId="2" borderId="78" xfId="1" applyFont="1" applyFill="1" applyBorder="1" applyAlignment="1">
      <alignment horizontal="center" vertical="center"/>
    </xf>
    <xf numFmtId="9" fontId="2" fillId="2" borderId="113" xfId="3" applyFont="1" applyFill="1" applyBorder="1" applyAlignment="1">
      <alignment horizontal="center" vertical="center"/>
    </xf>
    <xf numFmtId="0" fontId="12" fillId="2" borderId="12" xfId="0" applyFont="1" applyFill="1" applyBorder="1"/>
    <xf numFmtId="0" fontId="2" fillId="2" borderId="14" xfId="1" applyFont="1" applyFill="1" applyBorder="1" applyAlignment="1">
      <alignment horizontal="center" vertical="center"/>
    </xf>
    <xf numFmtId="9" fontId="2" fillId="2" borderId="14" xfId="3" applyFont="1" applyFill="1" applyBorder="1" applyAlignment="1">
      <alignment horizontal="center" vertical="center"/>
    </xf>
    <xf numFmtId="3" fontId="2" fillId="2" borderId="14" xfId="1" applyNumberFormat="1" applyFont="1" applyFill="1" applyBorder="1" applyAlignment="1">
      <alignment horizontal="center" vertical="center"/>
    </xf>
    <xf numFmtId="9" fontId="2" fillId="2" borderId="111" xfId="3" applyFont="1" applyFill="1" applyBorder="1" applyAlignment="1">
      <alignment horizontal="center" vertical="center"/>
    </xf>
    <xf numFmtId="0" fontId="2" fillId="2" borderId="14" xfId="2" applyFont="1" applyFill="1" applyBorder="1" applyAlignment="1">
      <alignment vertical="center"/>
    </xf>
    <xf numFmtId="3" fontId="7" fillId="3" borderId="123" xfId="2" applyNumberFormat="1" applyFont="1" applyFill="1" applyBorder="1" applyAlignment="1">
      <alignment horizontal="center" vertical="center" wrapText="1"/>
    </xf>
    <xf numFmtId="9" fontId="7" fillId="3" borderId="100" xfId="3" applyFont="1" applyFill="1" applyBorder="1" applyAlignment="1">
      <alignment horizontal="center" vertical="center"/>
    </xf>
    <xf numFmtId="3" fontId="7" fillId="3" borderId="130" xfId="2" applyNumberFormat="1" applyFont="1" applyFill="1" applyBorder="1" applyAlignment="1">
      <alignment horizontal="center" vertical="center"/>
    </xf>
    <xf numFmtId="0" fontId="2" fillId="3" borderId="123" xfId="1" applyFont="1" applyFill="1" applyBorder="1" applyAlignment="1">
      <alignment horizontal="center" vertical="center"/>
    </xf>
    <xf numFmtId="3" fontId="39" fillId="0" borderId="16" xfId="2" applyNumberFormat="1" applyFont="1" applyBorder="1" applyAlignment="1">
      <alignment horizontal="center" vertical="center"/>
    </xf>
    <xf numFmtId="3" fontId="39" fillId="0" borderId="110" xfId="2" applyNumberFormat="1" applyFont="1" applyBorder="1" applyAlignment="1">
      <alignment horizontal="center" vertical="center"/>
    </xf>
    <xf numFmtId="0" fontId="5" fillId="0" borderId="8" xfId="2" applyFont="1" applyBorder="1" applyAlignment="1">
      <alignment vertical="center"/>
    </xf>
    <xf numFmtId="0" fontId="5" fillId="0" borderId="5" xfId="2" applyFont="1" applyBorder="1"/>
    <xf numFmtId="0" fontId="5" fillId="0" borderId="5" xfId="2" applyFont="1" applyBorder="1" applyAlignment="1">
      <alignment horizontal="center"/>
    </xf>
    <xf numFmtId="165" fontId="2" fillId="2" borderId="38" xfId="2" applyNumberFormat="1" applyFont="1" applyFill="1" applyBorder="1" applyAlignment="1">
      <alignment horizontal="center" vertical="center"/>
    </xf>
    <xf numFmtId="168" fontId="39" fillId="0" borderId="12" xfId="3" applyNumberFormat="1" applyFont="1" applyBorder="1" applyAlignment="1">
      <alignment horizontal="center" vertical="center" wrapText="1"/>
    </xf>
    <xf numFmtId="168" fontId="39" fillId="0" borderId="12" xfId="3" applyNumberFormat="1" applyFont="1" applyBorder="1" applyAlignment="1">
      <alignment horizontal="center" vertical="center"/>
    </xf>
    <xf numFmtId="10" fontId="39" fillId="0" borderId="12" xfId="3" applyNumberFormat="1" applyFont="1" applyBorder="1" applyAlignment="1">
      <alignment horizontal="center" vertical="center"/>
    </xf>
    <xf numFmtId="2" fontId="39" fillId="0" borderId="12" xfId="3" applyNumberFormat="1" applyFont="1" applyBorder="1" applyAlignment="1">
      <alignment horizontal="center" vertical="center"/>
    </xf>
    <xf numFmtId="9" fontId="39" fillId="0" borderId="12" xfId="3" applyFont="1" applyBorder="1" applyAlignment="1">
      <alignment horizontal="center" vertical="center"/>
    </xf>
    <xf numFmtId="169" fontId="39" fillId="0" borderId="12" xfId="3" applyNumberFormat="1" applyFont="1" applyBorder="1" applyAlignment="1">
      <alignment horizontal="center" vertical="center"/>
    </xf>
    <xf numFmtId="1" fontId="39" fillId="0" borderId="12" xfId="3" applyNumberFormat="1" applyFont="1" applyBorder="1" applyAlignment="1">
      <alignment horizontal="center" vertical="center"/>
    </xf>
    <xf numFmtId="10" fontId="39" fillId="0" borderId="12" xfId="3" applyNumberFormat="1" applyFont="1" applyBorder="1" applyAlignment="1">
      <alignment horizontal="center" vertical="center" wrapText="1"/>
    </xf>
    <xf numFmtId="1" fontId="39" fillId="0" borderId="12" xfId="3" applyNumberFormat="1" applyFont="1" applyBorder="1" applyAlignment="1">
      <alignment horizontal="center" vertical="center" wrapText="1"/>
    </xf>
    <xf numFmtId="172" fontId="6" fillId="2" borderId="3" xfId="2" applyNumberFormat="1" applyFont="1" applyFill="1" applyBorder="1" applyAlignment="1">
      <alignment horizontal="center" vertical="center" wrapText="1"/>
    </xf>
    <xf numFmtId="172" fontId="7" fillId="0" borderId="12" xfId="2" applyNumberFormat="1" applyFont="1" applyBorder="1" applyAlignment="1">
      <alignment horizontal="center" vertical="center"/>
    </xf>
    <xf numFmtId="172" fontId="7" fillId="0" borderId="14" xfId="2" applyNumberFormat="1" applyFont="1" applyBorder="1" applyAlignment="1">
      <alignment horizontal="center" vertical="center"/>
    </xf>
    <xf numFmtId="172" fontId="6" fillId="0" borderId="12" xfId="3" applyNumberFormat="1" applyFont="1" applyBorder="1" applyAlignment="1">
      <alignment horizontal="center" vertical="center"/>
    </xf>
    <xf numFmtId="172" fontId="39" fillId="0" borderId="12" xfId="3" applyNumberFormat="1" applyFont="1" applyBorder="1" applyAlignment="1">
      <alignment horizontal="center" vertical="center"/>
    </xf>
    <xf numFmtId="3" fontId="5" fillId="0" borderId="0" xfId="0" applyNumberFormat="1" applyFont="1"/>
    <xf numFmtId="9" fontId="5" fillId="0" borderId="0" xfId="3" applyFont="1" applyAlignment="1">
      <alignment horizontal="center"/>
    </xf>
    <xf numFmtId="3" fontId="6" fillId="2" borderId="12" xfId="2" applyNumberFormat="1" applyFont="1" applyFill="1" applyBorder="1" applyAlignment="1">
      <alignment horizontal="center" vertical="center" wrapText="1"/>
    </xf>
    <xf numFmtId="3" fontId="39" fillId="0" borderId="0" xfId="2" applyNumberFormat="1" applyFont="1" applyAlignment="1">
      <alignment horizontal="center" vertical="center" wrapText="1"/>
    </xf>
    <xf numFmtId="0" fontId="17" fillId="0" borderId="62" xfId="2" applyFont="1" applyBorder="1"/>
    <xf numFmtId="0" fontId="17" fillId="0" borderId="65" xfId="2" applyFont="1" applyBorder="1"/>
    <xf numFmtId="0" fontId="5" fillId="0" borderId="131" xfId="2" applyFont="1" applyBorder="1" applyAlignment="1">
      <alignment vertical="center" wrapText="1"/>
    </xf>
    <xf numFmtId="0" fontId="5" fillId="0" borderId="1" xfId="2" applyFont="1" applyBorder="1"/>
    <xf numFmtId="3" fontId="7" fillId="0" borderId="27" xfId="2" applyNumberFormat="1" applyFont="1" applyBorder="1"/>
    <xf numFmtId="3" fontId="39" fillId="8" borderId="14" xfId="2" applyNumberFormat="1" applyFont="1" applyFill="1" applyBorder="1" applyAlignment="1">
      <alignment horizontal="center" vertical="center" wrapText="1"/>
    </xf>
    <xf numFmtId="3" fontId="39" fillId="8" borderId="111" xfId="2" applyNumberFormat="1" applyFont="1" applyFill="1" applyBorder="1" applyAlignment="1">
      <alignment horizontal="center" vertical="center" wrapText="1"/>
    </xf>
    <xf numFmtId="3" fontId="41" fillId="8" borderId="14" xfId="2" applyNumberFormat="1" applyFont="1" applyFill="1" applyBorder="1" applyAlignment="1">
      <alignment horizontal="center" vertical="center" wrapText="1"/>
    </xf>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14" fontId="7" fillId="0" borderId="14" xfId="2" applyNumberFormat="1" applyFont="1" applyBorder="1" applyAlignment="1">
      <alignment horizontal="center" vertical="center"/>
    </xf>
    <xf numFmtId="0" fontId="6" fillId="8" borderId="3" xfId="1" applyFont="1" applyFill="1" applyBorder="1" applyAlignment="1">
      <alignment vertical="center" wrapText="1"/>
    </xf>
    <xf numFmtId="3" fontId="6" fillId="8" borderId="3" xfId="2" applyNumberFormat="1" applyFont="1" applyFill="1" applyBorder="1" applyAlignment="1">
      <alignment horizontal="center" vertical="center" wrapText="1"/>
    </xf>
    <xf numFmtId="3" fontId="7" fillId="8" borderId="12"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wrapText="1"/>
    </xf>
    <xf numFmtId="3" fontId="7" fillId="8" borderId="100" xfId="2" applyNumberFormat="1" applyFont="1" applyFill="1" applyBorder="1" applyAlignment="1">
      <alignment horizontal="center" vertical="center" wrapText="1"/>
    </xf>
    <xf numFmtId="3" fontId="7" fillId="8" borderId="14" xfId="2" applyNumberFormat="1" applyFont="1" applyFill="1" applyBorder="1" applyAlignment="1">
      <alignment horizontal="center" vertical="center"/>
    </xf>
    <xf numFmtId="3" fontId="7" fillId="8" borderId="12" xfId="2" applyNumberFormat="1" applyFont="1" applyFill="1" applyBorder="1" applyAlignment="1">
      <alignment horizontal="center" vertical="center"/>
    </xf>
    <xf numFmtId="3" fontId="7" fillId="8" borderId="100" xfId="2" applyNumberFormat="1" applyFont="1" applyFill="1" applyBorder="1" applyAlignment="1">
      <alignment horizontal="center" vertical="center"/>
    </xf>
    <xf numFmtId="0" fontId="5" fillId="8" borderId="3" xfId="2" applyFont="1" applyFill="1" applyBorder="1" applyAlignment="1">
      <alignment vertical="center" wrapText="1"/>
    </xf>
    <xf numFmtId="168" fontId="6" fillId="0" borderId="9" xfId="3" applyNumberFormat="1" applyFont="1" applyBorder="1" applyAlignment="1">
      <alignment horizontal="center" vertical="center" wrapText="1"/>
    </xf>
    <xf numFmtId="168" fontId="6" fillId="0" borderId="3" xfId="3" applyNumberFormat="1" applyFont="1" applyBorder="1" applyAlignment="1">
      <alignment horizontal="center" vertical="center"/>
    </xf>
    <xf numFmtId="10" fontId="6" fillId="0" borderId="9" xfId="3" applyNumberFormat="1" applyFont="1" applyBorder="1" applyAlignment="1">
      <alignment horizontal="center" vertical="center"/>
    </xf>
    <xf numFmtId="0" fontId="2" fillId="0" borderId="25" xfId="2" applyFont="1" applyBorder="1"/>
    <xf numFmtId="2" fontId="6" fillId="0" borderId="3" xfId="3" applyNumberFormat="1" applyFont="1" applyBorder="1" applyAlignment="1">
      <alignment horizontal="center" vertical="center"/>
    </xf>
    <xf numFmtId="9" fontId="6" fillId="0" borderId="9" xfId="3" applyFont="1" applyBorder="1" applyAlignment="1">
      <alignment horizontal="center" vertical="center"/>
    </xf>
    <xf numFmtId="169" fontId="6" fillId="0" borderId="3" xfId="3" applyNumberFormat="1" applyFont="1" applyBorder="1" applyAlignment="1">
      <alignment horizontal="center" vertical="center"/>
    </xf>
    <xf numFmtId="1" fontId="6" fillId="0" borderId="9" xfId="3" applyNumberFormat="1" applyFont="1" applyBorder="1" applyAlignment="1">
      <alignment horizontal="center" vertical="center"/>
    </xf>
    <xf numFmtId="0" fontId="2" fillId="0" borderId="0" xfId="2" applyFont="1" applyAlignment="1">
      <alignment horizontal="center"/>
    </xf>
    <xf numFmtId="10" fontId="6" fillId="0" borderId="3" xfId="3" applyNumberFormat="1" applyFont="1" applyBorder="1" applyAlignment="1">
      <alignment horizontal="center" vertical="center" wrapText="1"/>
    </xf>
    <xf numFmtId="10" fontId="6" fillId="0" borderId="3" xfId="3" applyNumberFormat="1" applyFont="1" applyBorder="1" applyAlignment="1">
      <alignment horizontal="center" vertical="center"/>
    </xf>
    <xf numFmtId="0" fontId="2" fillId="0" borderId="24" xfId="2" applyFont="1" applyBorder="1"/>
    <xf numFmtId="1" fontId="6" fillId="0" borderId="3" xfId="3" applyNumberFormat="1" applyFont="1" applyBorder="1" applyAlignment="1">
      <alignment horizontal="center" vertical="center" wrapText="1"/>
    </xf>
    <xf numFmtId="9" fontId="6" fillId="0" borderId="3" xfId="3" applyFont="1" applyBorder="1" applyAlignment="1">
      <alignment horizontal="center" vertical="center" wrapText="1"/>
    </xf>
    <xf numFmtId="172" fontId="6" fillId="0" borderId="3" xfId="3" applyNumberFormat="1" applyFont="1" applyBorder="1" applyAlignment="1">
      <alignment horizontal="center" vertical="center"/>
    </xf>
    <xf numFmtId="9" fontId="6" fillId="0" borderId="3" xfId="3" applyFont="1" applyBorder="1" applyAlignment="1">
      <alignment horizontal="center" vertical="center"/>
    </xf>
    <xf numFmtId="0" fontId="7" fillId="0" borderId="91" xfId="2" applyFont="1" applyBorder="1" applyAlignment="1">
      <alignment horizontal="left" vertical="top" wrapText="1"/>
    </xf>
    <xf numFmtId="0" fontId="7" fillId="0" borderId="27" xfId="2" applyFont="1" applyBorder="1" applyAlignment="1">
      <alignment horizontal="left" vertical="top" wrapText="1"/>
    </xf>
    <xf numFmtId="0" fontId="7" fillId="0" borderId="28" xfId="2" applyFont="1" applyBorder="1" applyAlignment="1">
      <alignment horizontal="left" vertical="top" wrapText="1"/>
    </xf>
    <xf numFmtId="0" fontId="5" fillId="0" borderId="0" xfId="0" applyFont="1" applyAlignment="1">
      <alignment horizontal="left" vertical="top" wrapText="1"/>
    </xf>
    <xf numFmtId="0" fontId="26" fillId="0" borderId="0" xfId="1" applyFont="1" applyAlignment="1">
      <alignment horizontal="left" vertical="center"/>
    </xf>
    <xf numFmtId="0" fontId="26" fillId="0" borderId="1" xfId="1" applyFont="1" applyBorder="1" applyAlignment="1">
      <alignment horizontal="left" vertical="center"/>
    </xf>
    <xf numFmtId="0" fontId="24" fillId="0" borderId="0" xfId="1" applyFont="1" applyAlignment="1">
      <alignment horizontal="left" vertical="top" wrapText="1"/>
    </xf>
    <xf numFmtId="0" fontId="2" fillId="3" borderId="47" xfId="1" applyFont="1" applyFill="1" applyBorder="1" applyAlignment="1">
      <alignment horizontal="center" vertical="center" wrapText="1"/>
    </xf>
    <xf numFmtId="0" fontId="28" fillId="0" borderId="10" xfId="0" applyFont="1" applyBorder="1" applyAlignment="1">
      <alignment horizontal="left" vertical="center" wrapText="1"/>
    </xf>
    <xf numFmtId="0" fontId="28" fillId="0" borderId="46" xfId="0" applyFont="1" applyBorder="1" applyAlignment="1">
      <alignment horizontal="left" vertical="center" wrapText="1"/>
    </xf>
    <xf numFmtId="0" fontId="28" fillId="0" borderId="11" xfId="0" applyFont="1" applyBorder="1" applyAlignment="1">
      <alignment horizontal="left" vertical="center" wrapText="1"/>
    </xf>
    <xf numFmtId="0" fontId="28" fillId="0" borderId="53" xfId="0" applyFont="1" applyBorder="1" applyAlignment="1">
      <alignment horizontal="left" vertical="center" wrapText="1"/>
    </xf>
    <xf numFmtId="0" fontId="28" fillId="0" borderId="54" xfId="0" applyFont="1" applyBorder="1" applyAlignment="1">
      <alignment horizontal="left" vertical="center" wrapText="1"/>
    </xf>
    <xf numFmtId="0" fontId="28" fillId="0" borderId="30" xfId="0" applyFont="1" applyBorder="1" applyAlignment="1">
      <alignment horizontal="left" vertical="center" wrapText="1"/>
    </xf>
    <xf numFmtId="0" fontId="28" fillId="0" borderId="33" xfId="0" applyFont="1" applyBorder="1" applyAlignment="1">
      <alignment horizontal="left" vertical="center" wrapText="1"/>
    </xf>
    <xf numFmtId="0" fontId="28" fillId="0" borderId="27" xfId="0" applyFont="1" applyBorder="1" applyAlignment="1">
      <alignment horizontal="left" vertical="center" wrapText="1"/>
    </xf>
    <xf numFmtId="0" fontId="28" fillId="0" borderId="28" xfId="0" applyFont="1" applyBorder="1" applyAlignment="1">
      <alignment horizontal="left" vertical="center" wrapText="1"/>
    </xf>
    <xf numFmtId="0" fontId="28" fillId="0" borderId="90" xfId="0" applyFont="1" applyBorder="1" applyAlignment="1">
      <alignment horizontal="left" vertical="top" wrapText="1"/>
    </xf>
    <xf numFmtId="0" fontId="28" fillId="0" borderId="0" xfId="0" applyFont="1" applyAlignment="1">
      <alignment horizontal="left" vertical="top" wrapText="1"/>
    </xf>
    <xf numFmtId="0" fontId="28" fillId="0" borderId="18" xfId="0" applyFont="1" applyBorder="1" applyAlignment="1">
      <alignment horizontal="left" vertical="top" wrapText="1"/>
    </xf>
    <xf numFmtId="0" fontId="28" fillId="0" borderId="27" xfId="0" applyFont="1" applyBorder="1" applyAlignment="1">
      <alignment horizontal="left" vertical="top" wrapText="1"/>
    </xf>
    <xf numFmtId="0" fontId="28" fillId="0" borderId="28" xfId="0" applyFont="1" applyBorder="1" applyAlignment="1">
      <alignment horizontal="left" vertical="top" wrapText="1"/>
    </xf>
    <xf numFmtId="0" fontId="28" fillId="0" borderId="10" xfId="0" applyFont="1" applyBorder="1" applyAlignment="1">
      <alignment horizontal="left" vertical="top" wrapText="1"/>
    </xf>
    <xf numFmtId="0" fontId="28" fillId="0" borderId="46" xfId="0" applyFont="1" applyBorder="1" applyAlignment="1">
      <alignment horizontal="left" vertical="top" wrapText="1"/>
    </xf>
    <xf numFmtId="0" fontId="28" fillId="0" borderId="11" xfId="0" applyFont="1" applyBorder="1" applyAlignment="1">
      <alignment horizontal="left" vertical="top" wrapText="1"/>
    </xf>
    <xf numFmtId="0" fontId="5" fillId="0" borderId="13" xfId="0" applyFont="1" applyBorder="1" applyAlignment="1">
      <alignment horizontal="left" vertical="center" wrapText="1"/>
    </xf>
    <xf numFmtId="0" fontId="5" fillId="0" borderId="0" xfId="0" applyFont="1" applyAlignment="1">
      <alignment horizontal="left" vertical="center" wrapText="1"/>
    </xf>
    <xf numFmtId="0" fontId="26" fillId="0" borderId="0" xfId="1" applyFont="1" applyAlignment="1">
      <alignment horizontal="left" vertical="center" wrapText="1"/>
    </xf>
    <xf numFmtId="0" fontId="26" fillId="0" borderId="1" xfId="1" applyFont="1" applyBorder="1" applyAlignment="1">
      <alignment horizontal="left" vertical="center" wrapText="1"/>
    </xf>
    <xf numFmtId="0" fontId="5" fillId="0" borderId="10" xfId="0" applyFont="1" applyBorder="1" applyAlignment="1">
      <alignment horizontal="left" vertical="center" wrapText="1"/>
    </xf>
    <xf numFmtId="0" fontId="5" fillId="0" borderId="46" xfId="0" applyFont="1" applyBorder="1" applyAlignment="1">
      <alignment horizontal="left" vertical="center" wrapText="1"/>
    </xf>
    <xf numFmtId="0" fontId="5" fillId="0" borderId="11" xfId="0" applyFont="1" applyBorder="1" applyAlignment="1">
      <alignment horizontal="left" vertical="center" wrapText="1"/>
    </xf>
    <xf numFmtId="0" fontId="5" fillId="0" borderId="27" xfId="0" applyFont="1" applyBorder="1" applyAlignment="1">
      <alignment horizontal="left" vertical="center" wrapText="1"/>
    </xf>
    <xf numFmtId="0" fontId="5" fillId="0" borderId="28" xfId="0" applyFont="1" applyBorder="1" applyAlignment="1">
      <alignment horizontal="left" vertical="center" wrapText="1"/>
    </xf>
    <xf numFmtId="0" fontId="5" fillId="0" borderId="16" xfId="2" applyFont="1" applyBorder="1" applyAlignment="1">
      <alignment horizontal="left" vertical="center" wrapText="1"/>
    </xf>
    <xf numFmtId="0" fontId="5" fillId="0" borderId="18" xfId="2" applyFont="1" applyBorder="1" applyAlignment="1">
      <alignment horizontal="left" vertical="center" wrapText="1"/>
    </xf>
    <xf numFmtId="0" fontId="5" fillId="0" borderId="17" xfId="2" applyFont="1" applyBorder="1" applyAlignment="1">
      <alignment horizontal="left" vertical="center" wrapText="1"/>
    </xf>
    <xf numFmtId="0" fontId="5" fillId="0" borderId="7" xfId="2" applyFont="1" applyBorder="1" applyAlignment="1">
      <alignment horizontal="left" vertical="center" wrapText="1"/>
    </xf>
    <xf numFmtId="0" fontId="5" fillId="0" borderId="0" xfId="2" applyFont="1" applyAlignment="1">
      <alignment horizontal="left" vertical="center" wrapText="1"/>
    </xf>
    <xf numFmtId="0" fontId="5" fillId="0" borderId="2" xfId="2" applyFont="1" applyBorder="1" applyAlignment="1">
      <alignment horizontal="left" vertical="center" wrapText="1"/>
    </xf>
    <xf numFmtId="0" fontId="5" fillId="0" borderId="7" xfId="2" applyFont="1" applyBorder="1" applyAlignment="1">
      <alignment horizontal="center" vertical="center" wrapText="1"/>
    </xf>
    <xf numFmtId="0" fontId="5" fillId="0" borderId="0" xfId="2" applyFont="1" applyAlignment="1">
      <alignment horizontal="center" vertical="center" wrapText="1"/>
    </xf>
    <xf numFmtId="0" fontId="5" fillId="0" borderId="2" xfId="2" applyFont="1" applyBorder="1" applyAlignment="1">
      <alignment horizontal="center" vertical="center" wrapText="1"/>
    </xf>
    <xf numFmtId="0" fontId="5" fillId="0" borderId="16" xfId="2" applyFont="1" applyBorder="1" applyAlignment="1">
      <alignment horizontal="center" vertical="center" wrapText="1"/>
    </xf>
    <xf numFmtId="0" fontId="5" fillId="0" borderId="18" xfId="2" applyFont="1" applyBorder="1" applyAlignment="1">
      <alignment horizontal="center" vertical="center" wrapText="1"/>
    </xf>
    <xf numFmtId="0" fontId="5" fillId="0" borderId="17" xfId="2" applyFont="1" applyBorder="1" applyAlignment="1">
      <alignment horizontal="center" vertical="center" wrapText="1"/>
    </xf>
    <xf numFmtId="0" fontId="26" fillId="0" borderId="0" xfId="1" applyFont="1" applyAlignment="1">
      <alignment horizontal="left" vertical="top" wrapText="1"/>
    </xf>
    <xf numFmtId="0" fontId="26" fillId="0" borderId="1" xfId="1" applyFont="1" applyBorder="1" applyAlignment="1">
      <alignment horizontal="left" vertical="top" wrapText="1"/>
    </xf>
    <xf numFmtId="0" fontId="5" fillId="0" borderId="90" xfId="0" applyFont="1" applyBorder="1" applyAlignment="1">
      <alignment horizontal="left" vertical="center" wrapText="1"/>
    </xf>
    <xf numFmtId="0" fontId="29" fillId="0" borderId="57" xfId="0" applyFont="1" applyBorder="1" applyAlignment="1">
      <alignment vertical="center" wrapText="1"/>
    </xf>
    <xf numFmtId="0" fontId="29" fillId="0" borderId="65" xfId="0" applyFont="1" applyBorder="1" applyAlignment="1">
      <alignment vertical="center" wrapText="1"/>
    </xf>
    <xf numFmtId="0" fontId="5" fillId="0" borderId="9" xfId="2" applyFont="1" applyBorder="1" applyAlignment="1">
      <alignment horizontal="left" vertical="center" wrapText="1"/>
    </xf>
    <xf numFmtId="0" fontId="5" fillId="0" borderId="3" xfId="2" applyFont="1" applyBorder="1" applyAlignment="1">
      <alignment horizontal="left" vertical="center" wrapText="1"/>
    </xf>
    <xf numFmtId="0" fontId="5" fillId="0" borderId="54" xfId="2" applyFont="1" applyBorder="1" applyAlignment="1">
      <alignment horizontal="center"/>
    </xf>
    <xf numFmtId="0" fontId="5" fillId="0" borderId="88" xfId="2" applyFont="1" applyBorder="1" applyAlignment="1">
      <alignment horizontal="center"/>
    </xf>
    <xf numFmtId="0" fontId="5" fillId="0" borderId="0" xfId="2" applyFont="1" applyAlignment="1">
      <alignment horizontal="center"/>
    </xf>
    <xf numFmtId="0" fontId="5" fillId="0" borderId="57" xfId="2" applyFont="1" applyBorder="1" applyAlignment="1">
      <alignment horizontal="center"/>
    </xf>
    <xf numFmtId="0" fontId="5" fillId="0" borderId="90" xfId="2" applyFont="1" applyBorder="1" applyAlignment="1">
      <alignment horizontal="center"/>
    </xf>
    <xf numFmtId="0" fontId="5" fillId="0" borderId="71" xfId="2" applyFont="1" applyBorder="1" applyAlignment="1">
      <alignment horizontal="center"/>
    </xf>
    <xf numFmtId="0" fontId="5" fillId="0" borderId="59" xfId="2" applyFont="1" applyBorder="1" applyAlignment="1">
      <alignment horizontal="center"/>
    </xf>
    <xf numFmtId="0" fontId="5" fillId="0" borderId="65" xfId="2" applyFont="1" applyBorder="1" applyAlignment="1">
      <alignment horizontal="center"/>
    </xf>
    <xf numFmtId="0" fontId="5" fillId="0" borderId="39" xfId="2" applyFont="1" applyBorder="1" applyAlignment="1">
      <alignment horizontal="left" vertical="center"/>
    </xf>
    <xf numFmtId="0" fontId="5" fillId="0" borderId="13" xfId="2" applyFont="1" applyBorder="1" applyAlignment="1">
      <alignment horizontal="left" vertical="center"/>
    </xf>
    <xf numFmtId="0" fontId="5" fillId="0" borderId="40" xfId="2" applyFont="1" applyBorder="1" applyAlignment="1">
      <alignment horizontal="left" vertical="center"/>
    </xf>
    <xf numFmtId="0" fontId="5" fillId="0" borderId="3" xfId="2" applyFont="1" applyBorder="1" applyAlignment="1">
      <alignment horizontal="left" vertical="center"/>
    </xf>
    <xf numFmtId="0" fontId="5" fillId="0" borderId="14" xfId="2" applyFont="1" applyBorder="1" applyAlignment="1">
      <alignment horizontal="left" vertical="center"/>
    </xf>
    <xf numFmtId="0" fontId="5" fillId="0" borderId="15" xfId="2" applyFont="1" applyBorder="1" applyAlignment="1">
      <alignment horizontal="left" vertical="center"/>
    </xf>
    <xf numFmtId="0" fontId="5" fillId="0" borderId="31" xfId="2" applyFont="1" applyBorder="1" applyAlignment="1">
      <alignment horizontal="left" vertical="center"/>
    </xf>
    <xf numFmtId="0" fontId="5" fillId="0" borderId="29" xfId="2" applyFont="1" applyBorder="1" applyAlignment="1">
      <alignment horizontal="left" vertical="center"/>
    </xf>
    <xf numFmtId="0" fontId="5" fillId="0" borderId="14" xfId="2" applyFont="1" applyBorder="1" applyAlignment="1">
      <alignment horizontal="left" vertical="center" wrapText="1"/>
    </xf>
    <xf numFmtId="0" fontId="20" fillId="0" borderId="0" xfId="1" applyFont="1" applyAlignment="1">
      <alignment horizontal="left" vertical="top"/>
    </xf>
    <xf numFmtId="0" fontId="22" fillId="0" borderId="0" xfId="1" applyFont="1" applyAlignment="1">
      <alignment horizontal="left" vertical="top" wrapText="1"/>
    </xf>
    <xf numFmtId="0" fontId="26" fillId="0" borderId="18" xfId="1" applyFont="1" applyBorder="1" applyAlignment="1">
      <alignment horizontal="left" vertical="center" wrapText="1"/>
    </xf>
    <xf numFmtId="0" fontId="26" fillId="0" borderId="19" xfId="1" applyFont="1" applyBorder="1" applyAlignment="1">
      <alignment horizontal="left" vertical="center" wrapText="1"/>
    </xf>
    <xf numFmtId="0" fontId="42" fillId="0" borderId="0" xfId="1" applyFont="1" applyAlignment="1">
      <alignment horizontal="left" vertical="top" wrapText="1"/>
    </xf>
    <xf numFmtId="0" fontId="26" fillId="5" borderId="0" xfId="1" applyFont="1" applyFill="1" applyAlignment="1">
      <alignment horizontal="left" vertical="center" wrapText="1"/>
    </xf>
    <xf numFmtId="0" fontId="26" fillId="5" borderId="1" xfId="1" applyFont="1" applyFill="1" applyBorder="1" applyAlignment="1">
      <alignment horizontal="left" vertical="center" wrapText="1"/>
    </xf>
    <xf numFmtId="0" fontId="26" fillId="5" borderId="54" xfId="1" applyFont="1" applyFill="1" applyBorder="1" applyAlignment="1">
      <alignment horizontal="left" vertical="center" wrapText="1"/>
    </xf>
    <xf numFmtId="0" fontId="26" fillId="5" borderId="30" xfId="1" applyFont="1" applyFill="1" applyBorder="1" applyAlignment="1">
      <alignment horizontal="left" vertical="center" wrapText="1"/>
    </xf>
    <xf numFmtId="0" fontId="26" fillId="5" borderId="19" xfId="1" applyFont="1" applyFill="1" applyBorder="1" applyAlignment="1">
      <alignment horizontal="left" vertical="center" wrapText="1"/>
    </xf>
    <xf numFmtId="0" fontId="20" fillId="5" borderId="0" xfId="1" applyFont="1" applyFill="1" applyAlignment="1">
      <alignment horizontal="left" vertical="top"/>
    </xf>
    <xf numFmtId="0" fontId="2" fillId="3" borderId="58" xfId="1" applyFont="1" applyFill="1" applyBorder="1" applyAlignment="1">
      <alignment horizontal="center" vertical="center"/>
    </xf>
    <xf numFmtId="0" fontId="2" fillId="3" borderId="23" xfId="1" applyFont="1" applyFill="1" applyBorder="1" applyAlignment="1">
      <alignment horizontal="center" vertical="center"/>
    </xf>
    <xf numFmtId="0" fontId="40" fillId="3" borderId="49" xfId="2" applyFont="1" applyFill="1" applyBorder="1" applyAlignment="1">
      <alignment horizontal="left" vertical="center"/>
    </xf>
    <xf numFmtId="0" fontId="40" fillId="3" borderId="3" xfId="2" applyFont="1" applyFill="1" applyBorder="1" applyAlignment="1">
      <alignment horizontal="left" vertical="center"/>
    </xf>
    <xf numFmtId="0" fontId="5" fillId="3" borderId="49" xfId="2" applyFont="1" applyFill="1" applyBorder="1" applyAlignment="1">
      <alignment horizontal="center" vertical="center"/>
    </xf>
    <xf numFmtId="0" fontId="5" fillId="3" borderId="14" xfId="2" applyFont="1" applyFill="1" applyBorder="1" applyAlignment="1">
      <alignment horizontal="center" vertical="center"/>
    </xf>
    <xf numFmtId="0" fontId="5" fillId="0" borderId="52" xfId="2" applyFont="1" applyBorder="1" applyAlignment="1">
      <alignment vertical="center"/>
    </xf>
    <xf numFmtId="0" fontId="5" fillId="0" borderId="56" xfId="2" applyFont="1" applyBorder="1" applyAlignment="1">
      <alignment vertical="center"/>
    </xf>
    <xf numFmtId="0" fontId="5" fillId="0" borderId="55" xfId="2" applyFont="1" applyBorder="1" applyAlignment="1">
      <alignment vertical="center"/>
    </xf>
    <xf numFmtId="0" fontId="5" fillId="0" borderId="52" xfId="2" applyFont="1" applyBorder="1" applyAlignment="1">
      <alignment horizontal="left" vertical="center"/>
    </xf>
    <xf numFmtId="0" fontId="5" fillId="0" borderId="56" xfId="2" applyFont="1" applyBorder="1" applyAlignment="1">
      <alignment horizontal="left" vertical="center"/>
    </xf>
    <xf numFmtId="0" fontId="5" fillId="0" borderId="55" xfId="2" applyFont="1" applyBorder="1" applyAlignment="1">
      <alignment horizontal="left" vertical="center"/>
    </xf>
    <xf numFmtId="0" fontId="5" fillId="3" borderId="49" xfId="2" applyFont="1" applyFill="1" applyBorder="1" applyAlignment="1">
      <alignment horizontal="left" vertical="center"/>
    </xf>
    <xf numFmtId="0" fontId="5" fillId="3" borderId="3" xfId="2" applyFont="1" applyFill="1" applyBorder="1" applyAlignment="1">
      <alignment horizontal="left" vertical="center"/>
    </xf>
    <xf numFmtId="0" fontId="5" fillId="0" borderId="0" xfId="1" applyFont="1" applyAlignment="1">
      <alignment horizontal="left" vertical="top" wrapText="1"/>
    </xf>
    <xf numFmtId="0" fontId="2" fillId="3" borderId="106" xfId="1" applyFont="1" applyFill="1" applyBorder="1" applyAlignment="1">
      <alignment horizontal="center" vertical="center"/>
    </xf>
    <xf numFmtId="0" fontId="5" fillId="0" borderId="3" xfId="0" applyFont="1" applyBorder="1" applyAlignment="1">
      <alignment horizontal="left" vertical="top" wrapText="1"/>
    </xf>
    <xf numFmtId="0" fontId="5" fillId="0" borderId="2" xfId="0" applyFont="1" applyBorder="1" applyAlignment="1">
      <alignment horizontal="left" vertical="top" wrapText="1"/>
    </xf>
    <xf numFmtId="0" fontId="29" fillId="3" borderId="2" xfId="0" applyFont="1" applyFill="1" applyBorder="1" applyAlignment="1">
      <alignment horizontal="center" vertical="center"/>
    </xf>
    <xf numFmtId="0" fontId="2" fillId="3" borderId="6" xfId="1" applyFont="1" applyFill="1" applyBorder="1" applyAlignment="1">
      <alignment horizontal="center" vertical="center"/>
    </xf>
    <xf numFmtId="10" fontId="5" fillId="0" borderId="3" xfId="0" applyNumberFormat="1" applyFont="1" applyBorder="1" applyAlignment="1">
      <alignment horizontal="center" vertical="center"/>
    </xf>
    <xf numFmtId="0" fontId="5" fillId="0" borderId="3" xfId="0" applyFont="1" applyBorder="1" applyAlignment="1">
      <alignment horizontal="center" vertical="center"/>
    </xf>
    <xf numFmtId="10"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29" fillId="3" borderId="6" xfId="0" applyFont="1" applyFill="1" applyBorder="1" applyAlignment="1">
      <alignment horizontal="center"/>
    </xf>
    <xf numFmtId="0" fontId="20" fillId="5" borderId="0" xfId="1" applyFont="1" applyFill="1" applyAlignment="1">
      <alignment horizontal="left" vertical="center"/>
    </xf>
    <xf numFmtId="0" fontId="29" fillId="0" borderId="18" xfId="2" applyFont="1" applyBorder="1" applyAlignment="1">
      <alignment horizontal="center" vertical="center"/>
    </xf>
    <xf numFmtId="0" fontId="29" fillId="0" borderId="19" xfId="2" applyFont="1" applyBorder="1" applyAlignment="1">
      <alignment horizontal="center" vertical="center"/>
    </xf>
    <xf numFmtId="0" fontId="5" fillId="0" borderId="18" xfId="2" applyFont="1" applyBorder="1" applyAlignment="1">
      <alignment horizontal="left" vertical="center"/>
    </xf>
    <xf numFmtId="0" fontId="5" fillId="0" borderId="16" xfId="2" applyFont="1" applyBorder="1" applyAlignment="1">
      <alignment horizontal="left" vertical="center"/>
    </xf>
    <xf numFmtId="0" fontId="5" fillId="0" borderId="19" xfId="2" applyFont="1" applyBorder="1" applyAlignment="1">
      <alignment horizontal="left" vertical="center"/>
    </xf>
    <xf numFmtId="0" fontId="29" fillId="0" borderId="43" xfId="2" applyFont="1" applyBorder="1" applyAlignment="1">
      <alignment horizontal="center" vertical="center"/>
    </xf>
    <xf numFmtId="0" fontId="29" fillId="0" borderId="17" xfId="2" applyFont="1" applyBorder="1" applyAlignment="1">
      <alignment horizontal="center" vertical="center"/>
    </xf>
    <xf numFmtId="0" fontId="5" fillId="0" borderId="4" xfId="2" applyFont="1" applyBorder="1" applyAlignment="1">
      <alignment horizontal="left" vertical="center"/>
    </xf>
    <xf numFmtId="0" fontId="5" fillId="0" borderId="2" xfId="2" applyFont="1" applyBorder="1" applyAlignment="1">
      <alignment horizontal="left" vertical="center"/>
    </xf>
    <xf numFmtId="0" fontId="5" fillId="0" borderId="7" xfId="2" applyFont="1" applyBorder="1" applyAlignment="1">
      <alignment horizontal="left" vertical="center"/>
    </xf>
    <xf numFmtId="0" fontId="20" fillId="0" borderId="0" xfId="1" applyFont="1" applyAlignment="1">
      <alignment horizontal="left" vertical="center"/>
    </xf>
    <xf numFmtId="0" fontId="26" fillId="5" borderId="18" xfId="1" applyFont="1" applyFill="1" applyBorder="1" applyAlignment="1">
      <alignment horizontal="left" vertical="center" wrapText="1"/>
    </xf>
    <xf numFmtId="0" fontId="5" fillId="0" borderId="49" xfId="2" applyFont="1" applyBorder="1" applyAlignment="1">
      <alignment horizontal="left" vertical="center"/>
    </xf>
    <xf numFmtId="0" fontId="8" fillId="0" borderId="3" xfId="1" applyFont="1" applyBorder="1" applyAlignment="1">
      <alignment horizontal="left" vertical="center" wrapText="1"/>
    </xf>
    <xf numFmtId="0" fontId="5" fillId="0" borderId="17" xfId="2" applyFont="1" applyBorder="1" applyAlignment="1">
      <alignment horizontal="left" vertical="center"/>
    </xf>
    <xf numFmtId="0" fontId="8" fillId="0" borderId="16" xfId="1" applyFont="1" applyBorder="1" applyAlignment="1">
      <alignment horizontal="left" vertical="center" wrapText="1"/>
    </xf>
    <xf numFmtId="0" fontId="8" fillId="0" borderId="17" xfId="1" applyFont="1" applyBorder="1" applyAlignment="1">
      <alignment horizontal="left" vertical="center" wrapText="1"/>
    </xf>
    <xf numFmtId="0" fontId="7" fillId="0" borderId="16" xfId="2" applyFont="1" applyBorder="1" applyAlignment="1">
      <alignment horizontal="left" vertical="center" wrapText="1"/>
    </xf>
    <xf numFmtId="0" fontId="7" fillId="0" borderId="17" xfId="2" applyFont="1" applyBorder="1" applyAlignment="1">
      <alignment horizontal="left" vertical="center" wrapText="1"/>
    </xf>
    <xf numFmtId="0" fontId="8" fillId="0" borderId="7" xfId="1" applyFont="1" applyBorder="1" applyAlignment="1">
      <alignment horizontal="left" vertical="center" wrapText="1"/>
    </xf>
  </cellXfs>
  <cellStyles count="4">
    <cellStyle name="Normal" xfId="0" builtinId="0"/>
    <cellStyle name="Normal 11" xfId="1" xr:uid="{00000000-0005-0000-0000-000001000000}"/>
    <cellStyle name="Normal 2" xfId="2" xr:uid="{00000000-0005-0000-0000-000002000000}"/>
    <cellStyle name="Per cent" xfId="3" builtinId="5"/>
  </cellStyles>
  <dxfs count="0"/>
  <tableStyles count="0" defaultTableStyle="TableStyleMedium2" defaultPivotStyle="PivotStyleLight16"/>
  <colors>
    <mruColors>
      <color rgb="FFC4922C"/>
      <color rgb="FFFFCCFF"/>
      <color rgb="FFFF99FF"/>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8" Type="http://schemas.openxmlformats.org/officeDocument/2006/relationships/hyperlink" Target="#Water!A1"/><Relationship Id="rId13" Type="http://schemas.openxmlformats.org/officeDocument/2006/relationships/hyperlink" Target="#'Our People'!A1"/><Relationship Id="rId18" Type="http://schemas.openxmlformats.org/officeDocument/2006/relationships/image" Target="../media/image4.png"/><Relationship Id="rId26" Type="http://schemas.openxmlformats.org/officeDocument/2006/relationships/image" Target="../media/image12.png"/><Relationship Id="rId3" Type="http://schemas.openxmlformats.org/officeDocument/2006/relationships/image" Target="../media/image3.svg"/><Relationship Id="rId21" Type="http://schemas.openxmlformats.org/officeDocument/2006/relationships/image" Target="../media/image7.svg"/><Relationship Id="rId7" Type="http://schemas.openxmlformats.org/officeDocument/2006/relationships/hyperlink" Target="#'GHG &amp; Energy'!A1"/><Relationship Id="rId12" Type="http://schemas.openxmlformats.org/officeDocument/2006/relationships/hyperlink" Target="#Safety!A1"/><Relationship Id="rId17" Type="http://schemas.openxmlformats.org/officeDocument/2006/relationships/hyperlink" Target="#Training!A1"/><Relationship Id="rId25" Type="http://schemas.openxmlformats.org/officeDocument/2006/relationships/image" Target="../media/image11.svg"/><Relationship Id="rId2" Type="http://schemas.openxmlformats.org/officeDocument/2006/relationships/image" Target="../media/image2.png"/><Relationship Id="rId16" Type="http://schemas.openxmlformats.org/officeDocument/2006/relationships/hyperlink" Target="#Retention!A1"/><Relationship Id="rId20" Type="http://schemas.openxmlformats.org/officeDocument/2006/relationships/image" Target="../media/image6.png"/><Relationship Id="rId29" Type="http://schemas.openxmlformats.org/officeDocument/2006/relationships/image" Target="../media/image15.svg"/><Relationship Id="rId1" Type="http://schemas.openxmlformats.org/officeDocument/2006/relationships/image" Target="../media/image1.jpeg"/><Relationship Id="rId6" Type="http://schemas.openxmlformats.org/officeDocument/2006/relationships/hyperlink" Target="#Environment!A1"/><Relationship Id="rId11" Type="http://schemas.openxmlformats.org/officeDocument/2006/relationships/hyperlink" Target="#Closure!A1"/><Relationship Id="rId24" Type="http://schemas.openxmlformats.org/officeDocument/2006/relationships/image" Target="../media/image10.png"/><Relationship Id="rId5" Type="http://schemas.openxmlformats.org/officeDocument/2006/relationships/hyperlink" Target="#Communities!A1"/><Relationship Id="rId15" Type="http://schemas.openxmlformats.org/officeDocument/2006/relationships/hyperlink" Target="#Employment!A1"/><Relationship Id="rId23" Type="http://schemas.openxmlformats.org/officeDocument/2006/relationships/image" Target="../media/image9.svg"/><Relationship Id="rId28" Type="http://schemas.openxmlformats.org/officeDocument/2006/relationships/image" Target="../media/image14.png"/><Relationship Id="rId10" Type="http://schemas.openxmlformats.org/officeDocument/2006/relationships/hyperlink" Target="#Biodiversity!A1"/><Relationship Id="rId19" Type="http://schemas.openxmlformats.org/officeDocument/2006/relationships/image" Target="../media/image5.svg"/><Relationship Id="rId4" Type="http://schemas.openxmlformats.org/officeDocument/2006/relationships/hyperlink" Target="#Index!A1"/><Relationship Id="rId9" Type="http://schemas.openxmlformats.org/officeDocument/2006/relationships/hyperlink" Target="#Waste!A1"/><Relationship Id="rId14" Type="http://schemas.openxmlformats.org/officeDocument/2006/relationships/hyperlink" Target="#Responsibility!A1"/><Relationship Id="rId22" Type="http://schemas.openxmlformats.org/officeDocument/2006/relationships/image" Target="../media/image8.png"/><Relationship Id="rId27" Type="http://schemas.openxmlformats.org/officeDocument/2006/relationships/image" Target="../media/image13.svg"/></Relationships>
</file>

<file path=xl/drawings/_rels/drawing10.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19.jpeg"/></Relationships>
</file>

<file path=xl/drawings/_rels/drawing11.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20.jpeg"/></Relationships>
</file>

<file path=xl/drawings/_rels/drawing1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3.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4.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15.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21.jpeg"/></Relationships>
</file>

<file path=xl/drawings/_rels/drawing2.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3.xml.rels><?xml version="1.0" encoding="UTF-8" standalone="yes"?>
<Relationships xmlns="http://schemas.openxmlformats.org/package/2006/relationships"><Relationship Id="rId3" Type="http://schemas.openxmlformats.org/officeDocument/2006/relationships/image" Target="../media/image17.jpeg"/><Relationship Id="rId2" Type="http://schemas.openxmlformats.org/officeDocument/2006/relationships/hyperlink" Target="#Index!A1"/><Relationship Id="rId1" Type="http://schemas.openxmlformats.org/officeDocument/2006/relationships/image" Target="../media/image16.gif"/></Relationships>
</file>

<file path=xl/drawings/_rels/drawing4.xml.rels><?xml version="1.0" encoding="UTF-8" standalone="yes"?>
<Relationships xmlns="http://schemas.openxmlformats.org/package/2006/relationships"><Relationship Id="rId3" Type="http://schemas.openxmlformats.org/officeDocument/2006/relationships/hyperlink" Target="#Index!A1"/><Relationship Id="rId2" Type="http://schemas.openxmlformats.org/officeDocument/2006/relationships/image" Target="../media/image16.gif"/><Relationship Id="rId1" Type="http://schemas.openxmlformats.org/officeDocument/2006/relationships/image" Target="../media/image18.jpeg"/></Relationships>
</file>

<file path=xl/drawings/_rels/drawing5.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6.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7.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8.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_rels/drawing9.xml.rels><?xml version="1.0" encoding="UTF-8" standalone="yes"?>
<Relationships xmlns="http://schemas.openxmlformats.org/package/2006/relationships"><Relationship Id="rId2" Type="http://schemas.openxmlformats.org/officeDocument/2006/relationships/hyperlink" Target="#Index!A1"/><Relationship Id="rId1" Type="http://schemas.openxmlformats.org/officeDocument/2006/relationships/image" Target="../media/image16.gif"/></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11</xdr:col>
      <xdr:colOff>9525</xdr:colOff>
      <xdr:row>8</xdr:row>
      <xdr:rowOff>28863</xdr:rowOff>
    </xdr:to>
    <xdr:pic>
      <xdr:nvPicPr>
        <xdr:cNvPr id="4" name="Picture 3" descr="A road leading to a city&amp;#xA;&amp;#xA;Description automatically generated with medium confidence">
          <a:extLst>
            <a:ext uri="{FF2B5EF4-FFF2-40B4-BE49-F238E27FC236}">
              <a16:creationId xmlns:a16="http://schemas.microsoft.com/office/drawing/2014/main" id="{FEAAA5B3-201C-E559-41D0-92FDFC2B7A42}"/>
            </a:ext>
          </a:extLst>
        </xdr:cNvPr>
        <xdr:cNvPicPr>
          <a:picLocks noChangeAspect="1"/>
        </xdr:cNvPicPr>
      </xdr:nvPicPr>
      <xdr:blipFill>
        <a:blip xmlns:r="http://schemas.openxmlformats.org/officeDocument/2006/relationships" r:embed="rId1" cstate="hqprint">
          <a:extLst>
            <a:ext uri="{28A0092B-C50C-407E-A947-70E740481C1C}">
              <a14:useLocalDpi xmlns:a14="http://schemas.microsoft.com/office/drawing/2010/main"/>
            </a:ext>
          </a:extLst>
        </a:blip>
        <a:srcRect/>
        <a:stretch/>
      </xdr:blipFill>
      <xdr:spPr>
        <a:xfrm>
          <a:off x="9525" y="0"/>
          <a:ext cx="9839325" cy="1562388"/>
        </a:xfrm>
        <a:prstGeom prst="rect">
          <a:avLst/>
        </a:prstGeom>
      </xdr:spPr>
    </xdr:pic>
    <xdr:clientData/>
  </xdr:twoCellAnchor>
  <xdr:twoCellAnchor editAs="oneCell">
    <xdr:from>
      <xdr:col>3</xdr:col>
      <xdr:colOff>73137</xdr:colOff>
      <xdr:row>0</xdr:row>
      <xdr:rowOff>175837</xdr:rowOff>
    </xdr:from>
    <xdr:to>
      <xdr:col>6</xdr:col>
      <xdr:colOff>173762</xdr:colOff>
      <xdr:row>7</xdr:row>
      <xdr:rowOff>35650</xdr:rowOff>
    </xdr:to>
    <xdr:pic>
      <xdr:nvPicPr>
        <xdr:cNvPr id="5" name="Graphic 28">
          <a:extLst>
            <a:ext uri="{FF2B5EF4-FFF2-40B4-BE49-F238E27FC236}">
              <a16:creationId xmlns:a16="http://schemas.microsoft.com/office/drawing/2014/main" id="{3F2A80D4-19DA-880E-A7E9-DFB1BB4ACD8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816462" y="175837"/>
          <a:ext cx="2386625" cy="1193313"/>
        </a:xfrm>
        <a:prstGeom prst="rect">
          <a:avLst/>
        </a:prstGeom>
      </xdr:spPr>
    </xdr:pic>
    <xdr:clientData/>
  </xdr:twoCellAnchor>
  <xdr:twoCellAnchor>
    <xdr:from>
      <xdr:col>0</xdr:col>
      <xdr:colOff>628649</xdr:colOff>
      <xdr:row>9</xdr:row>
      <xdr:rowOff>174170</xdr:rowOff>
    </xdr:from>
    <xdr:to>
      <xdr:col>11</xdr:col>
      <xdr:colOff>35718</xdr:colOff>
      <xdr:row>18</xdr:row>
      <xdr:rowOff>11906</xdr:rowOff>
    </xdr:to>
    <xdr:sp macro="" textlink="">
      <xdr:nvSpPr>
        <xdr:cNvPr id="6" name="TextBox 5">
          <a:extLst>
            <a:ext uri="{FF2B5EF4-FFF2-40B4-BE49-F238E27FC236}">
              <a16:creationId xmlns:a16="http://schemas.microsoft.com/office/drawing/2014/main" id="{26E01C3B-B333-10F2-6A46-823D3E640C3E}"/>
            </a:ext>
          </a:extLst>
        </xdr:cNvPr>
        <xdr:cNvSpPr txBox="1"/>
      </xdr:nvSpPr>
      <xdr:spPr>
        <a:xfrm>
          <a:off x="628649" y="1888670"/>
          <a:ext cx="9241632" cy="1242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200">
              <a:latin typeface="Galano Grotesque" panose="00000500000000000000" pitchFamily="50" charset="0"/>
              <a:ea typeface="Calibri" panose="020F0502020204030204" pitchFamily="34" charset="0"/>
              <a:cs typeface="Helvetica" panose="020B0604020202020204" pitchFamily="34" charset="0"/>
            </a:rPr>
            <a:t>This sustainability data sheet provides our</a:t>
          </a:r>
          <a:r>
            <a:rPr lang="en-GB" sz="1200" baseline="0">
              <a:latin typeface="Galano Grotesque" panose="00000500000000000000" pitchFamily="50" charset="0"/>
              <a:ea typeface="Calibri" panose="020F0502020204030204" pitchFamily="34" charset="0"/>
              <a:cs typeface="Helvetica" panose="020B0604020202020204" pitchFamily="34" charset="0"/>
            </a:rPr>
            <a:t> stakeholders with all relevant sustainability data collected by the company. All data presented in this data sheet is updated on a yearly basis except the ESG KPIs, which will be updated on a </a:t>
          </a:r>
          <a:r>
            <a:rPr lang="en-GB" sz="1200" baseline="0">
              <a:solidFill>
                <a:sysClr val="windowText" lastClr="000000"/>
              </a:solidFill>
              <a:latin typeface="Galano Grotesque" panose="00000500000000000000" pitchFamily="50" charset="0"/>
              <a:ea typeface="Calibri" panose="020F0502020204030204" pitchFamily="34" charset="0"/>
              <a:cs typeface="Helvetica" panose="020B0604020202020204" pitchFamily="34" charset="0"/>
            </a:rPr>
            <a:t>quarterly</a:t>
          </a:r>
          <a:r>
            <a:rPr lang="en-GB" sz="1200" baseline="0">
              <a:solidFill>
                <a:srgbClr val="FF0000"/>
              </a:solidFill>
              <a:latin typeface="Galano Grotesque" panose="00000500000000000000" pitchFamily="50" charset="0"/>
              <a:ea typeface="Calibri" panose="020F0502020204030204" pitchFamily="34" charset="0"/>
              <a:cs typeface="Helvetica" panose="020B0604020202020204" pitchFamily="34" charset="0"/>
            </a:rPr>
            <a:t> </a:t>
          </a:r>
          <a:r>
            <a:rPr lang="en-GB" sz="1200" baseline="0">
              <a:solidFill>
                <a:sysClr val="windowText" lastClr="000000"/>
              </a:solidFill>
              <a:latin typeface="Galano Grotesque" panose="00000500000000000000" pitchFamily="50" charset="0"/>
              <a:ea typeface="Calibri" panose="020F0502020204030204" pitchFamily="34" charset="0"/>
              <a:cs typeface="Helvetica" panose="020B0604020202020204" pitchFamily="34" charset="0"/>
            </a:rPr>
            <a:t>basis</a:t>
          </a:r>
          <a:r>
            <a:rPr lang="en-GB" sz="1200" baseline="0">
              <a:latin typeface="Galano Grotesque" panose="00000500000000000000" pitchFamily="50" charset="0"/>
              <a:ea typeface="Calibri" panose="020F0502020204030204" pitchFamily="34" charset="0"/>
              <a:cs typeface="Helvetica" panose="020B0604020202020204" pitchFamily="34" charset="0"/>
            </a:rPr>
            <a:t>. The data is organised around each of our </a:t>
          </a:r>
          <a:r>
            <a:rPr lang="en-GB" sz="1200" b="1" baseline="0">
              <a:solidFill>
                <a:srgbClr val="C4922C"/>
              </a:solidFill>
              <a:latin typeface="Galano Grotesque" panose="00000500000000000000" pitchFamily="50" charset="0"/>
              <a:ea typeface="Calibri" panose="020F0502020204030204" pitchFamily="34" charset="0"/>
              <a:cs typeface="Helvetica" panose="020B0604020202020204" pitchFamily="34" charset="0"/>
            </a:rPr>
            <a:t>strategic focus areas</a:t>
          </a:r>
          <a:r>
            <a:rPr lang="en-GB" sz="1200" baseline="0">
              <a:latin typeface="Galano Grotesque" panose="00000500000000000000" pitchFamily="50" charset="0"/>
              <a:ea typeface="Calibri" panose="020F0502020204030204" pitchFamily="34" charset="0"/>
              <a:cs typeface="Helvetica" panose="020B0604020202020204" pitchFamily="34" charset="0"/>
            </a:rPr>
            <a:t>.</a:t>
          </a:r>
        </a:p>
        <a:p>
          <a:endParaRPr lang="en-GB" sz="1200" baseline="0">
            <a:latin typeface="Galano Grotesque" panose="00000500000000000000" pitchFamily="50" charset="0"/>
            <a:ea typeface="Calibri" panose="020F0502020204030204" pitchFamily="34" charset="0"/>
            <a:cs typeface="Helvetica" panose="020B0604020202020204" pitchFamily="34" charset="0"/>
          </a:endParaRPr>
        </a:p>
        <a:p>
          <a:r>
            <a:rPr lang="en-GB" sz="1200" baseline="0">
              <a:latin typeface="Galano Grotesque" panose="00000500000000000000" pitchFamily="50" charset="0"/>
              <a:ea typeface="Calibri" panose="020F0502020204030204" pitchFamily="34" charset="0"/>
              <a:cs typeface="Helvetica" panose="020B0604020202020204" pitchFamily="34" charset="0"/>
            </a:rPr>
            <a:t>For any queries related to Hochschild's sustainability data, please contact </a:t>
          </a:r>
          <a:r>
            <a:rPr lang="en-GB" sz="1200" b="1" i="1" baseline="0">
              <a:latin typeface="Galano Grotesque" panose="00000500000000000000" pitchFamily="50" charset="0"/>
              <a:ea typeface="Calibri" panose="020F0502020204030204" pitchFamily="34" charset="0"/>
              <a:cs typeface="Helvetica" panose="020B0604020202020204" pitchFamily="34" charset="0"/>
            </a:rPr>
            <a:t>sustainability@hocplc.com</a:t>
          </a:r>
          <a:endParaRPr lang="en-GB" sz="1200" b="1" i="1">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twoCellAnchor>
    <xdr:from>
      <xdr:col>0</xdr:col>
      <xdr:colOff>624567</xdr:colOff>
      <xdr:row>17</xdr:row>
      <xdr:rowOff>0</xdr:rowOff>
    </xdr:from>
    <xdr:to>
      <xdr:col>3</xdr:col>
      <xdr:colOff>149678</xdr:colOff>
      <xdr:row>19</xdr:row>
      <xdr:rowOff>151036</xdr:rowOff>
    </xdr:to>
    <xdr:sp macro="" textlink="">
      <xdr:nvSpPr>
        <xdr:cNvPr id="7" name="TextBox 6">
          <a:extLst>
            <a:ext uri="{FF2B5EF4-FFF2-40B4-BE49-F238E27FC236}">
              <a16:creationId xmlns:a16="http://schemas.microsoft.com/office/drawing/2014/main" id="{ED640F5D-E1C5-4182-9739-AB78983BA53C}"/>
            </a:ext>
          </a:extLst>
        </xdr:cNvPr>
        <xdr:cNvSpPr txBox="1"/>
      </xdr:nvSpPr>
      <xdr:spPr>
        <a:xfrm>
          <a:off x="624567" y="3056161"/>
          <a:ext cx="3267075" cy="60551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2800" b="1">
              <a:solidFill>
                <a:srgbClr val="C4922C"/>
              </a:solidFill>
              <a:latin typeface="Galano Grotesque" panose="00000500000000000000" pitchFamily="50" charset="0"/>
              <a:ea typeface="Calibri" panose="020F0502020204030204" pitchFamily="34" charset="0"/>
              <a:cs typeface="Times New Roman" panose="02020603050405020304" pitchFamily="18" charset="0"/>
            </a:rPr>
            <a:t>Quick links</a:t>
          </a:r>
          <a:endParaRPr lang="en-GB" sz="1400" b="1">
            <a:solidFill>
              <a:srgbClr val="C4922C"/>
            </a:solidFill>
            <a:latin typeface="Galano Grotesque" panose="00000500000000000000" pitchFamily="50" charset="0"/>
            <a:ea typeface="Calibri" panose="020F0502020204030204" pitchFamily="34" charset="0"/>
            <a:cs typeface="Times New Roman" panose="02020603050405020304" pitchFamily="18" charset="0"/>
          </a:endParaRPr>
        </a:p>
      </xdr:txBody>
    </xdr:sp>
    <xdr:clientData/>
  </xdr:twoCellAnchor>
  <xdr:twoCellAnchor>
    <xdr:from>
      <xdr:col>1</xdr:col>
      <xdr:colOff>431346</xdr:colOff>
      <xdr:row>20</xdr:row>
      <xdr:rowOff>178254</xdr:rowOff>
    </xdr:from>
    <xdr:to>
      <xdr:col>2</xdr:col>
      <xdr:colOff>231321</xdr:colOff>
      <xdr:row>22</xdr:row>
      <xdr:rowOff>107497</xdr:rowOff>
    </xdr:to>
    <xdr:sp macro="" textlink="">
      <xdr:nvSpPr>
        <xdr:cNvPr id="8" name="TextBox 7">
          <a:hlinkClick xmlns:r="http://schemas.openxmlformats.org/officeDocument/2006/relationships" r:id="rId4"/>
          <a:extLst>
            <a:ext uri="{FF2B5EF4-FFF2-40B4-BE49-F238E27FC236}">
              <a16:creationId xmlns:a16="http://schemas.microsoft.com/office/drawing/2014/main" id="{62923A31-608F-FC59-90A0-3D7CBEB42E27}"/>
            </a:ext>
          </a:extLst>
        </xdr:cNvPr>
        <xdr:cNvSpPr txBox="1"/>
      </xdr:nvSpPr>
      <xdr:spPr>
        <a:xfrm>
          <a:off x="1193346" y="3950154"/>
          <a:ext cx="2019300" cy="310243"/>
        </a:xfrm>
        <a:prstGeom prst="roundRect">
          <a:avLst/>
        </a:prstGeom>
        <a:noFill/>
        <a:ln w="28575" cmpd="sng">
          <a:solidFill>
            <a:srgbClr val="C4922C"/>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tx1"/>
              </a:solidFill>
              <a:latin typeface="Galano Grotesque" panose="00000500000000000000" pitchFamily="50" charset="0"/>
              <a:cs typeface="Helvetica" panose="020B0604020202020204" pitchFamily="34" charset="0"/>
            </a:rPr>
            <a:t>ESG KPIs</a:t>
          </a:r>
        </a:p>
      </xdr:txBody>
    </xdr:sp>
    <xdr:clientData/>
  </xdr:twoCellAnchor>
  <xdr:twoCellAnchor>
    <xdr:from>
      <xdr:col>1</xdr:col>
      <xdr:colOff>431346</xdr:colOff>
      <xdr:row>23</xdr:row>
      <xdr:rowOff>131306</xdr:rowOff>
    </xdr:from>
    <xdr:to>
      <xdr:col>2</xdr:col>
      <xdr:colOff>231321</xdr:colOff>
      <xdr:row>25</xdr:row>
      <xdr:rowOff>55106</xdr:rowOff>
    </xdr:to>
    <xdr:sp macro="" textlink="">
      <xdr:nvSpPr>
        <xdr:cNvPr id="9" name="TextBox 8">
          <a:hlinkClick xmlns:r="http://schemas.openxmlformats.org/officeDocument/2006/relationships" r:id="rId5"/>
          <a:extLst>
            <a:ext uri="{FF2B5EF4-FFF2-40B4-BE49-F238E27FC236}">
              <a16:creationId xmlns:a16="http://schemas.microsoft.com/office/drawing/2014/main" id="{29C3899C-5726-48B9-91F0-114B7D633A11}"/>
            </a:ext>
          </a:extLst>
        </xdr:cNvPr>
        <xdr:cNvSpPr txBox="1"/>
      </xdr:nvSpPr>
      <xdr:spPr>
        <a:xfrm>
          <a:off x="1193346" y="4474706"/>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Communities</a:t>
          </a:r>
        </a:p>
      </xdr:txBody>
    </xdr:sp>
    <xdr:clientData/>
  </xdr:twoCellAnchor>
  <xdr:twoCellAnchor>
    <xdr:from>
      <xdr:col>1</xdr:col>
      <xdr:colOff>431346</xdr:colOff>
      <xdr:row>26</xdr:row>
      <xdr:rowOff>80279</xdr:rowOff>
    </xdr:from>
    <xdr:to>
      <xdr:col>2</xdr:col>
      <xdr:colOff>231321</xdr:colOff>
      <xdr:row>28</xdr:row>
      <xdr:rowOff>4079</xdr:rowOff>
    </xdr:to>
    <xdr:sp macro="" textlink="">
      <xdr:nvSpPr>
        <xdr:cNvPr id="10" name="TextBox 9">
          <a:hlinkClick xmlns:r="http://schemas.openxmlformats.org/officeDocument/2006/relationships" r:id="rId6"/>
          <a:extLst>
            <a:ext uri="{FF2B5EF4-FFF2-40B4-BE49-F238E27FC236}">
              <a16:creationId xmlns:a16="http://schemas.microsoft.com/office/drawing/2014/main" id="{35407ED7-6084-46CF-ABFE-0B3C73E715BE}"/>
            </a:ext>
          </a:extLst>
        </xdr:cNvPr>
        <xdr:cNvSpPr txBox="1"/>
      </xdr:nvSpPr>
      <xdr:spPr>
        <a:xfrm>
          <a:off x="1193346" y="4995179"/>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Environment</a:t>
          </a:r>
        </a:p>
      </xdr:txBody>
    </xdr:sp>
    <xdr:clientData/>
  </xdr:twoCellAnchor>
  <xdr:twoCellAnchor>
    <xdr:from>
      <xdr:col>1</xdr:col>
      <xdr:colOff>840921</xdr:colOff>
      <xdr:row>28</xdr:row>
      <xdr:rowOff>137429</xdr:rowOff>
    </xdr:from>
    <xdr:to>
      <xdr:col>2</xdr:col>
      <xdr:colOff>642257</xdr:colOff>
      <xdr:row>30</xdr:row>
      <xdr:rowOff>61229</xdr:rowOff>
    </xdr:to>
    <xdr:sp macro="" textlink="">
      <xdr:nvSpPr>
        <xdr:cNvPr id="11" name="TextBox 10">
          <a:hlinkClick xmlns:r="http://schemas.openxmlformats.org/officeDocument/2006/relationships" r:id="rId7"/>
          <a:extLst>
            <a:ext uri="{FF2B5EF4-FFF2-40B4-BE49-F238E27FC236}">
              <a16:creationId xmlns:a16="http://schemas.microsoft.com/office/drawing/2014/main" id="{217B67FE-6A29-8052-76B3-B1ACF034875E}"/>
            </a:ext>
          </a:extLst>
        </xdr:cNvPr>
        <xdr:cNvSpPr txBox="1"/>
      </xdr:nvSpPr>
      <xdr:spPr>
        <a:xfrm>
          <a:off x="1602921" y="5433329"/>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GHG &amp; Energy</a:t>
          </a:r>
        </a:p>
      </xdr:txBody>
    </xdr:sp>
    <xdr:clientData/>
  </xdr:twoCellAnchor>
  <xdr:twoCellAnchor>
    <xdr:from>
      <xdr:col>1</xdr:col>
      <xdr:colOff>840921</xdr:colOff>
      <xdr:row>30</xdr:row>
      <xdr:rowOff>106813</xdr:rowOff>
    </xdr:from>
    <xdr:to>
      <xdr:col>2</xdr:col>
      <xdr:colOff>642257</xdr:colOff>
      <xdr:row>32</xdr:row>
      <xdr:rowOff>30613</xdr:rowOff>
    </xdr:to>
    <xdr:sp macro="" textlink="">
      <xdr:nvSpPr>
        <xdr:cNvPr id="12" name="TextBox 11">
          <a:hlinkClick xmlns:r="http://schemas.openxmlformats.org/officeDocument/2006/relationships" r:id="rId8"/>
          <a:extLst>
            <a:ext uri="{FF2B5EF4-FFF2-40B4-BE49-F238E27FC236}">
              <a16:creationId xmlns:a16="http://schemas.microsoft.com/office/drawing/2014/main" id="{35F1521F-99D1-4039-B4A1-B3E6A6F7F1AA}"/>
            </a:ext>
          </a:extLst>
        </xdr:cNvPr>
        <xdr:cNvSpPr txBox="1"/>
      </xdr:nvSpPr>
      <xdr:spPr>
        <a:xfrm>
          <a:off x="1602921" y="5783713"/>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Water</a:t>
          </a:r>
        </a:p>
      </xdr:txBody>
    </xdr:sp>
    <xdr:clientData/>
  </xdr:twoCellAnchor>
  <xdr:twoCellAnchor>
    <xdr:from>
      <xdr:col>1</xdr:col>
      <xdr:colOff>840921</xdr:colOff>
      <xdr:row>32</xdr:row>
      <xdr:rowOff>76197</xdr:rowOff>
    </xdr:from>
    <xdr:to>
      <xdr:col>2</xdr:col>
      <xdr:colOff>642257</xdr:colOff>
      <xdr:row>33</xdr:row>
      <xdr:rowOff>190497</xdr:rowOff>
    </xdr:to>
    <xdr:sp macro="" textlink="">
      <xdr:nvSpPr>
        <xdr:cNvPr id="13" name="TextBox 12">
          <a:hlinkClick xmlns:r="http://schemas.openxmlformats.org/officeDocument/2006/relationships" r:id="rId9"/>
          <a:extLst>
            <a:ext uri="{FF2B5EF4-FFF2-40B4-BE49-F238E27FC236}">
              <a16:creationId xmlns:a16="http://schemas.microsoft.com/office/drawing/2014/main" id="{1EDA3E0D-4EF5-8ECD-673C-BB427AA3A835}"/>
            </a:ext>
          </a:extLst>
        </xdr:cNvPr>
        <xdr:cNvSpPr txBox="1"/>
      </xdr:nvSpPr>
      <xdr:spPr>
        <a:xfrm>
          <a:off x="1602921" y="6134097"/>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Waste</a:t>
          </a:r>
        </a:p>
      </xdr:txBody>
    </xdr:sp>
    <xdr:clientData/>
  </xdr:twoCellAnchor>
  <xdr:twoCellAnchor>
    <xdr:from>
      <xdr:col>1</xdr:col>
      <xdr:colOff>840921</xdr:colOff>
      <xdr:row>34</xdr:row>
      <xdr:rowOff>45581</xdr:rowOff>
    </xdr:from>
    <xdr:to>
      <xdr:col>2</xdr:col>
      <xdr:colOff>642257</xdr:colOff>
      <xdr:row>35</xdr:row>
      <xdr:rowOff>159881</xdr:rowOff>
    </xdr:to>
    <xdr:sp macro="" textlink="">
      <xdr:nvSpPr>
        <xdr:cNvPr id="14" name="TextBox 13">
          <a:hlinkClick xmlns:r="http://schemas.openxmlformats.org/officeDocument/2006/relationships" r:id="rId10"/>
          <a:extLst>
            <a:ext uri="{FF2B5EF4-FFF2-40B4-BE49-F238E27FC236}">
              <a16:creationId xmlns:a16="http://schemas.microsoft.com/office/drawing/2014/main" id="{8BC31D97-6CE2-6B7D-C1D3-A2DD1FEDDA47}"/>
            </a:ext>
          </a:extLst>
        </xdr:cNvPr>
        <xdr:cNvSpPr txBox="1"/>
      </xdr:nvSpPr>
      <xdr:spPr>
        <a:xfrm>
          <a:off x="1602921" y="6484481"/>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Biodiversity</a:t>
          </a:r>
        </a:p>
      </xdr:txBody>
    </xdr:sp>
    <xdr:clientData/>
  </xdr:twoCellAnchor>
  <xdr:twoCellAnchor>
    <xdr:from>
      <xdr:col>1</xdr:col>
      <xdr:colOff>840921</xdr:colOff>
      <xdr:row>36</xdr:row>
      <xdr:rowOff>14965</xdr:rowOff>
    </xdr:from>
    <xdr:to>
      <xdr:col>2</xdr:col>
      <xdr:colOff>642257</xdr:colOff>
      <xdr:row>37</xdr:row>
      <xdr:rowOff>129265</xdr:rowOff>
    </xdr:to>
    <xdr:sp macro="" textlink="">
      <xdr:nvSpPr>
        <xdr:cNvPr id="15" name="TextBox 14">
          <a:hlinkClick xmlns:r="http://schemas.openxmlformats.org/officeDocument/2006/relationships" r:id="rId11"/>
          <a:extLst>
            <a:ext uri="{FF2B5EF4-FFF2-40B4-BE49-F238E27FC236}">
              <a16:creationId xmlns:a16="http://schemas.microsoft.com/office/drawing/2014/main" id="{2B10ED98-4409-0814-EDE8-8AD96836B62A}"/>
            </a:ext>
          </a:extLst>
        </xdr:cNvPr>
        <xdr:cNvSpPr txBox="1"/>
      </xdr:nvSpPr>
      <xdr:spPr>
        <a:xfrm>
          <a:off x="1602921" y="6834865"/>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Closure</a:t>
          </a:r>
        </a:p>
      </xdr:txBody>
    </xdr:sp>
    <xdr:clientData/>
  </xdr:twoCellAnchor>
  <xdr:twoCellAnchor>
    <xdr:from>
      <xdr:col>1</xdr:col>
      <xdr:colOff>431346</xdr:colOff>
      <xdr:row>38</xdr:row>
      <xdr:rowOff>122461</xdr:rowOff>
    </xdr:from>
    <xdr:to>
      <xdr:col>2</xdr:col>
      <xdr:colOff>231321</xdr:colOff>
      <xdr:row>40</xdr:row>
      <xdr:rowOff>46261</xdr:rowOff>
    </xdr:to>
    <xdr:sp macro="" textlink="">
      <xdr:nvSpPr>
        <xdr:cNvPr id="16" name="TextBox 15">
          <a:hlinkClick xmlns:r="http://schemas.openxmlformats.org/officeDocument/2006/relationships" r:id="rId12"/>
          <a:extLst>
            <a:ext uri="{FF2B5EF4-FFF2-40B4-BE49-F238E27FC236}">
              <a16:creationId xmlns:a16="http://schemas.microsoft.com/office/drawing/2014/main" id="{49942E50-E53B-8C01-5975-D8DD9CE01254}"/>
            </a:ext>
          </a:extLst>
        </xdr:cNvPr>
        <xdr:cNvSpPr txBox="1"/>
      </xdr:nvSpPr>
      <xdr:spPr>
        <a:xfrm>
          <a:off x="1193346" y="732336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Safety</a:t>
          </a:r>
        </a:p>
      </xdr:txBody>
    </xdr:sp>
    <xdr:clientData/>
  </xdr:twoCellAnchor>
  <xdr:twoCellAnchor>
    <xdr:from>
      <xdr:col>1</xdr:col>
      <xdr:colOff>431346</xdr:colOff>
      <xdr:row>41</xdr:row>
      <xdr:rowOff>83001</xdr:rowOff>
    </xdr:from>
    <xdr:to>
      <xdr:col>2</xdr:col>
      <xdr:colOff>231321</xdr:colOff>
      <xdr:row>43</xdr:row>
      <xdr:rowOff>6801</xdr:rowOff>
    </xdr:to>
    <xdr:sp macro="" textlink="">
      <xdr:nvSpPr>
        <xdr:cNvPr id="17" name="TextBox 16">
          <a:hlinkClick xmlns:r="http://schemas.openxmlformats.org/officeDocument/2006/relationships" r:id="rId13"/>
          <a:extLst>
            <a:ext uri="{FF2B5EF4-FFF2-40B4-BE49-F238E27FC236}">
              <a16:creationId xmlns:a16="http://schemas.microsoft.com/office/drawing/2014/main" id="{E0959672-808C-36B2-7ABB-1900A24C6523}"/>
            </a:ext>
          </a:extLst>
        </xdr:cNvPr>
        <xdr:cNvSpPr txBox="1"/>
      </xdr:nvSpPr>
      <xdr:spPr>
        <a:xfrm>
          <a:off x="1193346" y="78554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Our People</a:t>
          </a:r>
        </a:p>
      </xdr:txBody>
    </xdr:sp>
    <xdr:clientData/>
  </xdr:twoCellAnchor>
  <xdr:twoCellAnchor>
    <xdr:from>
      <xdr:col>1</xdr:col>
      <xdr:colOff>431346</xdr:colOff>
      <xdr:row>49</xdr:row>
      <xdr:rowOff>121101</xdr:rowOff>
    </xdr:from>
    <xdr:to>
      <xdr:col>2</xdr:col>
      <xdr:colOff>231321</xdr:colOff>
      <xdr:row>51</xdr:row>
      <xdr:rowOff>44901</xdr:rowOff>
    </xdr:to>
    <xdr:sp macro="" textlink="">
      <xdr:nvSpPr>
        <xdr:cNvPr id="21" name="TextBox 20">
          <a:hlinkClick xmlns:r="http://schemas.openxmlformats.org/officeDocument/2006/relationships" r:id="rId14"/>
          <a:extLst>
            <a:ext uri="{FF2B5EF4-FFF2-40B4-BE49-F238E27FC236}">
              <a16:creationId xmlns:a16="http://schemas.microsoft.com/office/drawing/2014/main" id="{0E6D9FCA-EFE1-B177-F6A5-304781F8AFB4}"/>
            </a:ext>
          </a:extLst>
        </xdr:cNvPr>
        <xdr:cNvSpPr txBox="1"/>
      </xdr:nvSpPr>
      <xdr:spPr>
        <a:xfrm>
          <a:off x="1193346" y="9417501"/>
          <a:ext cx="2019300" cy="304800"/>
        </a:xfrm>
        <a:prstGeom prst="roundRect">
          <a:avLst/>
        </a:prstGeom>
        <a:solidFill>
          <a:srgbClr val="C4922C"/>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1">
              <a:solidFill>
                <a:schemeClr val="bg1"/>
              </a:solidFill>
              <a:latin typeface="Galano Grotesque" panose="00000500000000000000" pitchFamily="50" charset="0"/>
              <a:cs typeface="Helvetica" panose="020B0604020202020204" pitchFamily="34" charset="0"/>
            </a:rPr>
            <a:t>Responsibility</a:t>
          </a:r>
        </a:p>
      </xdr:txBody>
    </xdr:sp>
    <xdr:clientData/>
  </xdr:twoCellAnchor>
  <xdr:twoCellAnchor>
    <xdr:from>
      <xdr:col>1</xdr:col>
      <xdr:colOff>840921</xdr:colOff>
      <xdr:row>43</xdr:row>
      <xdr:rowOff>92526</xdr:rowOff>
    </xdr:from>
    <xdr:to>
      <xdr:col>2</xdr:col>
      <xdr:colOff>642257</xdr:colOff>
      <xdr:row>45</xdr:row>
      <xdr:rowOff>16326</xdr:rowOff>
    </xdr:to>
    <xdr:sp macro="" textlink="">
      <xdr:nvSpPr>
        <xdr:cNvPr id="23" name="TextBox 22">
          <a:hlinkClick xmlns:r="http://schemas.openxmlformats.org/officeDocument/2006/relationships" r:id="rId15"/>
          <a:extLst>
            <a:ext uri="{FF2B5EF4-FFF2-40B4-BE49-F238E27FC236}">
              <a16:creationId xmlns:a16="http://schemas.microsoft.com/office/drawing/2014/main" id="{5D2A53D2-CAF3-F893-3FDF-76A9C2875F45}"/>
            </a:ext>
          </a:extLst>
        </xdr:cNvPr>
        <xdr:cNvSpPr txBox="1"/>
      </xdr:nvSpPr>
      <xdr:spPr>
        <a:xfrm>
          <a:off x="1602921" y="8245926"/>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Employment</a:t>
          </a:r>
        </a:p>
      </xdr:txBody>
    </xdr:sp>
    <xdr:clientData/>
  </xdr:twoCellAnchor>
  <xdr:twoCellAnchor>
    <xdr:from>
      <xdr:col>1</xdr:col>
      <xdr:colOff>840921</xdr:colOff>
      <xdr:row>45</xdr:row>
      <xdr:rowOff>61910</xdr:rowOff>
    </xdr:from>
    <xdr:to>
      <xdr:col>2</xdr:col>
      <xdr:colOff>642257</xdr:colOff>
      <xdr:row>46</xdr:row>
      <xdr:rowOff>176210</xdr:rowOff>
    </xdr:to>
    <xdr:sp macro="" textlink="">
      <xdr:nvSpPr>
        <xdr:cNvPr id="24" name="TextBox 23">
          <a:hlinkClick xmlns:r="http://schemas.openxmlformats.org/officeDocument/2006/relationships" r:id="rId16"/>
          <a:extLst>
            <a:ext uri="{FF2B5EF4-FFF2-40B4-BE49-F238E27FC236}">
              <a16:creationId xmlns:a16="http://schemas.microsoft.com/office/drawing/2014/main" id="{05E264A8-3DC2-1C50-A2DC-9A40E3D4B051}"/>
            </a:ext>
          </a:extLst>
        </xdr:cNvPr>
        <xdr:cNvSpPr txBox="1"/>
      </xdr:nvSpPr>
      <xdr:spPr>
        <a:xfrm>
          <a:off x="1602921" y="8596310"/>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Retention</a:t>
          </a:r>
        </a:p>
      </xdr:txBody>
    </xdr:sp>
    <xdr:clientData/>
  </xdr:twoCellAnchor>
  <xdr:twoCellAnchor>
    <xdr:from>
      <xdr:col>1</xdr:col>
      <xdr:colOff>840921</xdr:colOff>
      <xdr:row>47</xdr:row>
      <xdr:rowOff>31294</xdr:rowOff>
    </xdr:from>
    <xdr:to>
      <xdr:col>2</xdr:col>
      <xdr:colOff>642257</xdr:colOff>
      <xdr:row>48</xdr:row>
      <xdr:rowOff>145594</xdr:rowOff>
    </xdr:to>
    <xdr:sp macro="" textlink="">
      <xdr:nvSpPr>
        <xdr:cNvPr id="25" name="TextBox 24">
          <a:hlinkClick xmlns:r="http://schemas.openxmlformats.org/officeDocument/2006/relationships" r:id="rId17"/>
          <a:extLst>
            <a:ext uri="{FF2B5EF4-FFF2-40B4-BE49-F238E27FC236}">
              <a16:creationId xmlns:a16="http://schemas.microsoft.com/office/drawing/2014/main" id="{A63F2B16-BBE6-0BB1-8318-30EBA1A5068B}"/>
            </a:ext>
          </a:extLst>
        </xdr:cNvPr>
        <xdr:cNvSpPr txBox="1"/>
      </xdr:nvSpPr>
      <xdr:spPr>
        <a:xfrm>
          <a:off x="1602921" y="8946694"/>
          <a:ext cx="2020661" cy="304800"/>
        </a:xfrm>
        <a:prstGeom prst="roundRect">
          <a:avLst/>
        </a:prstGeom>
        <a:solidFill>
          <a:schemeClr val="bg2"/>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GB" sz="1400" b="0">
              <a:latin typeface="Galano Grotesque" panose="00000500000000000000" pitchFamily="50" charset="0"/>
              <a:cs typeface="Helvetica" panose="020B0604020202020204" pitchFamily="34" charset="0"/>
            </a:rPr>
            <a:t>Training</a:t>
          </a:r>
        </a:p>
      </xdr:txBody>
    </xdr:sp>
    <xdr:clientData/>
  </xdr:twoCellAnchor>
  <xdr:twoCellAnchor>
    <xdr:from>
      <xdr:col>0</xdr:col>
      <xdr:colOff>462643</xdr:colOff>
      <xdr:row>19</xdr:row>
      <xdr:rowOff>163286</xdr:rowOff>
    </xdr:from>
    <xdr:to>
      <xdr:col>10</xdr:col>
      <xdr:colOff>176893</xdr:colOff>
      <xdr:row>19</xdr:row>
      <xdr:rowOff>190500</xdr:rowOff>
    </xdr:to>
    <xdr:cxnSp macro="">
      <xdr:nvCxnSpPr>
        <xdr:cNvPr id="27" name="Straight Connector 26">
          <a:extLst>
            <a:ext uri="{FF2B5EF4-FFF2-40B4-BE49-F238E27FC236}">
              <a16:creationId xmlns:a16="http://schemas.microsoft.com/office/drawing/2014/main" id="{EC587A92-CB89-49F8-D856-9281CC47A044}"/>
            </a:ext>
          </a:extLst>
        </xdr:cNvPr>
        <xdr:cNvCxnSpPr/>
      </xdr:nvCxnSpPr>
      <xdr:spPr>
        <a:xfrm flipV="1">
          <a:off x="462643" y="3673929"/>
          <a:ext cx="8790214" cy="27214"/>
        </a:xfrm>
        <a:prstGeom prst="line">
          <a:avLst/>
        </a:prstGeom>
        <a:ln>
          <a:solidFill>
            <a:schemeClr val="bg1">
              <a:lumMod val="75000"/>
            </a:schemeClr>
          </a:solidFill>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0</xdr:col>
      <xdr:colOff>647700</xdr:colOff>
      <xdr:row>20</xdr:row>
      <xdr:rowOff>142875</xdr:rowOff>
    </xdr:from>
    <xdr:to>
      <xdr:col>1</xdr:col>
      <xdr:colOff>266700</xdr:colOff>
      <xdr:row>22</xdr:row>
      <xdr:rowOff>142875</xdr:rowOff>
    </xdr:to>
    <xdr:pic>
      <xdr:nvPicPr>
        <xdr:cNvPr id="34" name="Graphic 33" descr="Upward trend with solid fill">
          <a:extLst>
            <a:ext uri="{FF2B5EF4-FFF2-40B4-BE49-F238E27FC236}">
              <a16:creationId xmlns:a16="http://schemas.microsoft.com/office/drawing/2014/main" id="{BB14BBBB-1C13-5F4C-E480-75FB3340A2BC}"/>
            </a:ext>
          </a:extLst>
        </xdr:cNvPr>
        <xdr:cNvPicPr>
          <a:picLocks noChangeAspect="1"/>
        </xdr:cNvPicPr>
      </xdr:nvPicPr>
      <xdr:blipFill>
        <a:blip xmlns:r="http://schemas.openxmlformats.org/officeDocument/2006/relationships" r:embed="rId18">
          <a:extLst>
            <a:ext uri="{96DAC541-7B7A-43D3-8B79-37D633B846F1}">
              <asvg:svgBlip xmlns:asvg="http://schemas.microsoft.com/office/drawing/2016/SVG/main" r:embed="rId19"/>
            </a:ext>
          </a:extLst>
        </a:blip>
        <a:stretch>
          <a:fillRect/>
        </a:stretch>
      </xdr:blipFill>
      <xdr:spPr>
        <a:xfrm>
          <a:off x="647700" y="3914775"/>
          <a:ext cx="381000" cy="381000"/>
        </a:xfrm>
        <a:prstGeom prst="rect">
          <a:avLst/>
        </a:prstGeom>
      </xdr:spPr>
    </xdr:pic>
    <xdr:clientData/>
  </xdr:twoCellAnchor>
  <xdr:twoCellAnchor editAs="oneCell">
    <xdr:from>
      <xdr:col>0</xdr:col>
      <xdr:colOff>647700</xdr:colOff>
      <xdr:row>23</xdr:row>
      <xdr:rowOff>95250</xdr:rowOff>
    </xdr:from>
    <xdr:to>
      <xdr:col>1</xdr:col>
      <xdr:colOff>266700</xdr:colOff>
      <xdr:row>25</xdr:row>
      <xdr:rowOff>95250</xdr:rowOff>
    </xdr:to>
    <xdr:pic>
      <xdr:nvPicPr>
        <xdr:cNvPr id="35" name="Graphic 34" descr="Users with solid fill">
          <a:extLst>
            <a:ext uri="{FF2B5EF4-FFF2-40B4-BE49-F238E27FC236}">
              <a16:creationId xmlns:a16="http://schemas.microsoft.com/office/drawing/2014/main" id="{449095D1-BC8A-456C-926B-C278895F63DD}"/>
            </a:ext>
          </a:extLst>
        </xdr:cNvPr>
        <xdr:cNvPicPr>
          <a:picLocks noChangeAspect="1"/>
        </xdr:cNvPicPr>
      </xdr:nvPicPr>
      <xdr:blipFill>
        <a:blip xmlns:r="http://schemas.openxmlformats.org/officeDocument/2006/relationships" r:embed="rId20">
          <a:extLst>
            <a:ext uri="{96DAC541-7B7A-43D3-8B79-37D633B846F1}">
              <asvg:svgBlip xmlns:asvg="http://schemas.microsoft.com/office/drawing/2016/SVG/main" r:embed="rId21"/>
            </a:ext>
          </a:extLst>
        </a:blip>
        <a:srcRect/>
        <a:stretch/>
      </xdr:blipFill>
      <xdr:spPr>
        <a:xfrm>
          <a:off x="647700" y="4438650"/>
          <a:ext cx="381000" cy="381000"/>
        </a:xfrm>
        <a:prstGeom prst="rect">
          <a:avLst/>
        </a:prstGeom>
      </xdr:spPr>
    </xdr:pic>
    <xdr:clientData/>
  </xdr:twoCellAnchor>
  <xdr:twoCellAnchor editAs="oneCell">
    <xdr:from>
      <xdr:col>0</xdr:col>
      <xdr:colOff>647700</xdr:colOff>
      <xdr:row>26</xdr:row>
      <xdr:rowOff>38101</xdr:rowOff>
    </xdr:from>
    <xdr:to>
      <xdr:col>1</xdr:col>
      <xdr:colOff>219074</xdr:colOff>
      <xdr:row>27</xdr:row>
      <xdr:rowOff>180975</xdr:rowOff>
    </xdr:to>
    <xdr:pic>
      <xdr:nvPicPr>
        <xdr:cNvPr id="36" name="Graphic 35" descr="Leaf with solid fill">
          <a:extLst>
            <a:ext uri="{FF2B5EF4-FFF2-40B4-BE49-F238E27FC236}">
              <a16:creationId xmlns:a16="http://schemas.microsoft.com/office/drawing/2014/main" id="{EB88F527-C69E-BB6E-AAA1-F78ADD17E27A}"/>
            </a:ext>
          </a:extLst>
        </xdr:cNvPr>
        <xdr:cNvPicPr>
          <a:picLocks noChangeAspect="1"/>
        </xdr:cNvPicPr>
      </xdr:nvPicPr>
      <xdr:blipFill>
        <a:blip xmlns:r="http://schemas.openxmlformats.org/officeDocument/2006/relationships" r:embed="rId22">
          <a:extLst>
            <a:ext uri="{96DAC541-7B7A-43D3-8B79-37D633B846F1}">
              <asvg:svgBlip xmlns:asvg="http://schemas.microsoft.com/office/drawing/2016/SVG/main" r:embed="rId23"/>
            </a:ext>
          </a:extLst>
        </a:blip>
        <a:srcRect/>
        <a:stretch/>
      </xdr:blipFill>
      <xdr:spPr>
        <a:xfrm flipH="1">
          <a:off x="647700" y="4953001"/>
          <a:ext cx="333374" cy="333374"/>
        </a:xfrm>
        <a:prstGeom prst="rect">
          <a:avLst/>
        </a:prstGeom>
      </xdr:spPr>
    </xdr:pic>
    <xdr:clientData/>
  </xdr:twoCellAnchor>
  <xdr:twoCellAnchor editAs="oneCell">
    <xdr:from>
      <xdr:col>0</xdr:col>
      <xdr:colOff>647700</xdr:colOff>
      <xdr:row>38</xdr:row>
      <xdr:rowOff>66675</xdr:rowOff>
    </xdr:from>
    <xdr:to>
      <xdr:col>1</xdr:col>
      <xdr:colOff>266700</xdr:colOff>
      <xdr:row>40</xdr:row>
      <xdr:rowOff>66675</xdr:rowOff>
    </xdr:to>
    <xdr:pic>
      <xdr:nvPicPr>
        <xdr:cNvPr id="37" name="Graphic 36" descr="Construction worker male with solid fill">
          <a:extLst>
            <a:ext uri="{FF2B5EF4-FFF2-40B4-BE49-F238E27FC236}">
              <a16:creationId xmlns:a16="http://schemas.microsoft.com/office/drawing/2014/main" id="{BE51B13D-6D93-F4D4-0EB4-9ED7E03B8D00}"/>
            </a:ext>
          </a:extLst>
        </xdr:cNvPr>
        <xdr:cNvPicPr>
          <a:picLocks noChangeAspect="1"/>
        </xdr:cNvPicPr>
      </xdr:nvPicPr>
      <xdr:blipFill>
        <a:blip xmlns:r="http://schemas.openxmlformats.org/officeDocument/2006/relationships" r:embed="rId24">
          <a:extLst>
            <a:ext uri="{96DAC541-7B7A-43D3-8B79-37D633B846F1}">
              <asvg:svgBlip xmlns:asvg="http://schemas.microsoft.com/office/drawing/2016/SVG/main" r:embed="rId25"/>
            </a:ext>
          </a:extLst>
        </a:blip>
        <a:srcRect/>
        <a:stretch/>
      </xdr:blipFill>
      <xdr:spPr>
        <a:xfrm>
          <a:off x="647700" y="7267575"/>
          <a:ext cx="381000" cy="381000"/>
        </a:xfrm>
        <a:prstGeom prst="rect">
          <a:avLst/>
        </a:prstGeom>
      </xdr:spPr>
    </xdr:pic>
    <xdr:clientData/>
  </xdr:twoCellAnchor>
  <xdr:twoCellAnchor editAs="oneCell">
    <xdr:from>
      <xdr:col>0</xdr:col>
      <xdr:colOff>647700</xdr:colOff>
      <xdr:row>41</xdr:row>
      <xdr:rowOff>47625</xdr:rowOff>
    </xdr:from>
    <xdr:to>
      <xdr:col>1</xdr:col>
      <xdr:colOff>266700</xdr:colOff>
      <xdr:row>43</xdr:row>
      <xdr:rowOff>47625</xdr:rowOff>
    </xdr:to>
    <xdr:pic>
      <xdr:nvPicPr>
        <xdr:cNvPr id="38" name="Graphic 37" descr="Employee badge with solid fill">
          <a:extLst>
            <a:ext uri="{FF2B5EF4-FFF2-40B4-BE49-F238E27FC236}">
              <a16:creationId xmlns:a16="http://schemas.microsoft.com/office/drawing/2014/main" id="{2B8D588A-265D-3AB5-1A8D-C66FE1013164}"/>
            </a:ext>
          </a:extLst>
        </xdr:cNvPr>
        <xdr:cNvPicPr>
          <a:picLocks noChangeAspect="1"/>
        </xdr:cNvPicPr>
      </xdr:nvPicPr>
      <xdr:blipFill>
        <a:blip xmlns:r="http://schemas.openxmlformats.org/officeDocument/2006/relationships" r:embed="rId26">
          <a:extLst>
            <a:ext uri="{96DAC541-7B7A-43D3-8B79-37D633B846F1}">
              <asvg:svgBlip xmlns:asvg="http://schemas.microsoft.com/office/drawing/2016/SVG/main" r:embed="rId27"/>
            </a:ext>
          </a:extLst>
        </a:blip>
        <a:srcRect/>
        <a:stretch/>
      </xdr:blipFill>
      <xdr:spPr>
        <a:xfrm>
          <a:off x="647700" y="7820025"/>
          <a:ext cx="381000" cy="381000"/>
        </a:xfrm>
        <a:prstGeom prst="rect">
          <a:avLst/>
        </a:prstGeom>
      </xdr:spPr>
    </xdr:pic>
    <xdr:clientData/>
  </xdr:twoCellAnchor>
  <xdr:twoCellAnchor editAs="oneCell">
    <xdr:from>
      <xdr:col>0</xdr:col>
      <xdr:colOff>647700</xdr:colOff>
      <xdr:row>49</xdr:row>
      <xdr:rowOff>76200</xdr:rowOff>
    </xdr:from>
    <xdr:to>
      <xdr:col>1</xdr:col>
      <xdr:colOff>266700</xdr:colOff>
      <xdr:row>51</xdr:row>
      <xdr:rowOff>76200</xdr:rowOff>
    </xdr:to>
    <xdr:pic>
      <xdr:nvPicPr>
        <xdr:cNvPr id="39" name="Graphic 38" descr="Clipboard Ticked with solid fill">
          <a:extLst>
            <a:ext uri="{FF2B5EF4-FFF2-40B4-BE49-F238E27FC236}">
              <a16:creationId xmlns:a16="http://schemas.microsoft.com/office/drawing/2014/main" id="{EF9CC003-2B5B-3E36-6594-446864B99A97}"/>
            </a:ext>
          </a:extLst>
        </xdr:cNvPr>
        <xdr:cNvPicPr>
          <a:picLocks noChangeAspect="1"/>
        </xdr:cNvPicPr>
      </xdr:nvPicPr>
      <xdr:blipFill>
        <a:blip xmlns:r="http://schemas.openxmlformats.org/officeDocument/2006/relationships" r:embed="rId28">
          <a:extLst>
            <a:ext uri="{96DAC541-7B7A-43D3-8B79-37D633B846F1}">
              <asvg:svgBlip xmlns:asvg="http://schemas.microsoft.com/office/drawing/2016/SVG/main" r:embed="rId29"/>
            </a:ext>
          </a:extLst>
        </a:blip>
        <a:srcRect/>
        <a:stretch/>
      </xdr:blipFill>
      <xdr:spPr>
        <a:xfrm>
          <a:off x="647700" y="9372600"/>
          <a:ext cx="381000" cy="3810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4</xdr:row>
      <xdr:rowOff>180975</xdr:rowOff>
    </xdr:from>
    <xdr:to>
      <xdr:col>7</xdr:col>
      <xdr:colOff>7327</xdr:colOff>
      <xdr:row>18</xdr:row>
      <xdr:rowOff>118760</xdr:rowOff>
    </xdr:to>
    <xdr:pic>
      <xdr:nvPicPr>
        <xdr:cNvPr id="13" name="Picture 12">
          <a:extLst>
            <a:ext uri="{FF2B5EF4-FFF2-40B4-BE49-F238E27FC236}">
              <a16:creationId xmlns:a16="http://schemas.microsoft.com/office/drawing/2014/main" id="{964B8870-A4C8-391A-F758-4427338BD7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42975"/>
          <a:ext cx="10186653" cy="260478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38099</xdr:colOff>
      <xdr:row>0</xdr:row>
      <xdr:rowOff>20653</xdr:rowOff>
    </xdr:from>
    <xdr:to>
      <xdr:col>0</xdr:col>
      <xdr:colOff>1337156</xdr:colOff>
      <xdr:row>3</xdr:row>
      <xdr:rowOff>161925</xdr:rowOff>
    </xdr:to>
    <xdr:pic>
      <xdr:nvPicPr>
        <xdr:cNvPr id="5" name="Picture 4">
          <a:extLst>
            <a:ext uri="{FF2B5EF4-FFF2-40B4-BE49-F238E27FC236}">
              <a16:creationId xmlns:a16="http://schemas.microsoft.com/office/drawing/2014/main" id="{00000000-0008-0000-08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8099" y="20653"/>
          <a:ext cx="1299057" cy="71277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285750</xdr:colOff>
      <xdr:row>1</xdr:row>
      <xdr:rowOff>171450</xdr:rowOff>
    </xdr:from>
    <xdr:to>
      <xdr:col>7</xdr:col>
      <xdr:colOff>0</xdr:colOff>
      <xdr:row>3</xdr:row>
      <xdr:rowOff>85725</xdr:rowOff>
    </xdr:to>
    <xdr:sp macro="" textlink="">
      <xdr:nvSpPr>
        <xdr:cNvPr id="3" name="Rectangle: Rounded Corners 2">
          <a:hlinkClick xmlns:r="http://schemas.openxmlformats.org/officeDocument/2006/relationships" r:id="rId3"/>
          <a:extLst>
            <a:ext uri="{FF2B5EF4-FFF2-40B4-BE49-F238E27FC236}">
              <a16:creationId xmlns:a16="http://schemas.microsoft.com/office/drawing/2014/main" id="{306FBEA4-7711-45E4-936A-53BC4679068A}"/>
            </a:ext>
          </a:extLst>
        </xdr:cNvPr>
        <xdr:cNvSpPr/>
      </xdr:nvSpPr>
      <xdr:spPr>
        <a:xfrm>
          <a:off x="88963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61285</xdr:rowOff>
    </xdr:from>
    <xdr:to>
      <xdr:col>6</xdr:col>
      <xdr:colOff>761999</xdr:colOff>
      <xdr:row>9</xdr:row>
      <xdr:rowOff>185110</xdr:rowOff>
    </xdr:to>
    <xdr:sp macro="" textlink="">
      <xdr:nvSpPr>
        <xdr:cNvPr id="12" name="TextBox 11">
          <a:extLst>
            <a:ext uri="{FF2B5EF4-FFF2-40B4-BE49-F238E27FC236}">
              <a16:creationId xmlns:a16="http://schemas.microsoft.com/office/drawing/2014/main" id="{E9053980-E089-45C6-ACB5-33F06A72A261}"/>
            </a:ext>
          </a:extLst>
        </xdr:cNvPr>
        <xdr:cNvSpPr txBox="1"/>
      </xdr:nvSpPr>
      <xdr:spPr>
        <a:xfrm>
          <a:off x="19050" y="823285"/>
          <a:ext cx="9353549"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Health, Safety and Well-being</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1</xdr:colOff>
      <xdr:row>5</xdr:row>
      <xdr:rowOff>1</xdr:rowOff>
    </xdr:from>
    <xdr:to>
      <xdr:col>17</xdr:col>
      <xdr:colOff>6569</xdr:colOff>
      <xdr:row>18</xdr:row>
      <xdr:rowOff>142875</xdr:rowOff>
    </xdr:to>
    <xdr:pic>
      <xdr:nvPicPr>
        <xdr:cNvPr id="7" name="Picture 6">
          <a:extLst>
            <a:ext uri="{FF2B5EF4-FFF2-40B4-BE49-F238E27FC236}">
              <a16:creationId xmlns:a16="http://schemas.microsoft.com/office/drawing/2014/main" id="{2FEAAAA7-EC69-C089-AC55-38A9531463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2976"/>
          <a:ext cx="10369768" cy="249554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0</xdr:rowOff>
    </xdr:from>
    <xdr:to>
      <xdr:col>2</xdr:col>
      <xdr:colOff>11947</xdr:colOff>
      <xdr:row>3</xdr:row>
      <xdr:rowOff>171450</xdr:rowOff>
    </xdr:to>
    <xdr:pic>
      <xdr:nvPicPr>
        <xdr:cNvPr id="4" name="Picture 4">
          <a:extLst>
            <a:ext uri="{FF2B5EF4-FFF2-40B4-BE49-F238E27FC236}">
              <a16:creationId xmlns:a16="http://schemas.microsoft.com/office/drawing/2014/main" id="{EAFABFA2-4E05-48BB-86F2-5C7C2D9CD12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0"/>
          <a:ext cx="1231147"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5" name="Rectangle: Rounded Corners 4">
          <a:hlinkClick xmlns:r="http://schemas.openxmlformats.org/officeDocument/2006/relationships" r:id="rId3"/>
          <a:extLst>
            <a:ext uri="{FF2B5EF4-FFF2-40B4-BE49-F238E27FC236}">
              <a16:creationId xmlns:a16="http://schemas.microsoft.com/office/drawing/2014/main" id="{01D46FD9-D257-4E35-B2C2-01DD5616D760}"/>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3</xdr:row>
      <xdr:rowOff>184337</xdr:rowOff>
    </xdr:from>
    <xdr:to>
      <xdr:col>6</xdr:col>
      <xdr:colOff>342899</xdr:colOff>
      <xdr:row>9</xdr:row>
      <xdr:rowOff>47625</xdr:rowOff>
    </xdr:to>
    <xdr:sp macro="" textlink="">
      <xdr:nvSpPr>
        <xdr:cNvPr id="6" name="TextBox 5">
          <a:extLst>
            <a:ext uri="{FF2B5EF4-FFF2-40B4-BE49-F238E27FC236}">
              <a16:creationId xmlns:a16="http://schemas.microsoft.com/office/drawing/2014/main" id="{91AE282D-FA92-45A3-8141-AC7B514173FB}"/>
            </a:ext>
          </a:extLst>
        </xdr:cNvPr>
        <xdr:cNvSpPr txBox="1"/>
      </xdr:nvSpPr>
      <xdr:spPr>
        <a:xfrm>
          <a:off x="19050" y="784412"/>
          <a:ext cx="3981449" cy="10634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Our</a:t>
          </a:r>
          <a:r>
            <a:rPr lang="en-GB" sz="4400" b="1" baseline="0">
              <a:solidFill>
                <a:schemeClr val="bg1"/>
              </a:solidFill>
              <a:latin typeface="Galano Grotesque" panose="00000500000000000000" pitchFamily="50" charset="0"/>
              <a:ea typeface="Calibri" panose="020F0502020204030204" pitchFamily="34" charset="0"/>
              <a:cs typeface="Helvetica" panose="020B0604020202020204" pitchFamily="34" charset="0"/>
            </a:rPr>
            <a:t> People</a:t>
          </a:r>
          <a:endPar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endParaRP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1104900</xdr:colOff>
      <xdr:row>3</xdr:row>
      <xdr:rowOff>130867</xdr:rowOff>
    </xdr:to>
    <xdr:pic>
      <xdr:nvPicPr>
        <xdr:cNvPr id="4" name="Picture 4">
          <a:extLst>
            <a:ext uri="{FF2B5EF4-FFF2-40B4-BE49-F238E27FC236}">
              <a16:creationId xmlns:a16="http://schemas.microsoft.com/office/drawing/2014/main" id="{5A6BF083-C99C-4076-8F01-978F76DC8C9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76200"/>
          <a:ext cx="1104900" cy="65474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219075</xdr:colOff>
      <xdr:row>2</xdr:row>
      <xdr:rowOff>19050</xdr:rowOff>
    </xdr:from>
    <xdr:to>
      <xdr:col>9</xdr:col>
      <xdr:colOff>752475</xdr:colOff>
      <xdr:row>3</xdr:row>
      <xdr:rowOff>123825</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FE25F751-5939-403D-A5FB-FAF20DC49E15}"/>
            </a:ext>
          </a:extLst>
        </xdr:cNvPr>
        <xdr:cNvSpPr/>
      </xdr:nvSpPr>
      <xdr:spPr>
        <a:xfrm>
          <a:off x="787717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21789</xdr:colOff>
      <xdr:row>0</xdr:row>
      <xdr:rowOff>57149</xdr:rowOff>
    </xdr:from>
    <xdr:to>
      <xdr:col>1</xdr:col>
      <xdr:colOff>171450</xdr:colOff>
      <xdr:row>3</xdr:row>
      <xdr:rowOff>152399</xdr:rowOff>
    </xdr:to>
    <xdr:pic>
      <xdr:nvPicPr>
        <xdr:cNvPr id="3" name="Picture 4">
          <a:extLst>
            <a:ext uri="{FF2B5EF4-FFF2-40B4-BE49-F238E27FC236}">
              <a16:creationId xmlns:a16="http://schemas.microsoft.com/office/drawing/2014/main" id="{00000000-0008-0000-0A00-000003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89" y="57149"/>
          <a:ext cx="1111686" cy="6953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228600</xdr:colOff>
      <xdr:row>2</xdr:row>
      <xdr:rowOff>19050</xdr:rowOff>
    </xdr:from>
    <xdr:to>
      <xdr:col>8</xdr:col>
      <xdr:colOff>0</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B98506E-8F21-441D-8D4A-C02869218427}"/>
            </a:ext>
          </a:extLst>
        </xdr:cNvPr>
        <xdr:cNvSpPr/>
      </xdr:nvSpPr>
      <xdr:spPr>
        <a:xfrm>
          <a:off x="5495925" y="4000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1</xdr:colOff>
      <xdr:row>0</xdr:row>
      <xdr:rowOff>5259</xdr:rowOff>
    </xdr:from>
    <xdr:to>
      <xdr:col>0</xdr:col>
      <xdr:colOff>952500</xdr:colOff>
      <xdr:row>2</xdr:row>
      <xdr:rowOff>171450</xdr:rowOff>
    </xdr:to>
    <xdr:pic>
      <xdr:nvPicPr>
        <xdr:cNvPr id="2" name="Picture 4">
          <a:extLst>
            <a:ext uri="{FF2B5EF4-FFF2-40B4-BE49-F238E27FC236}">
              <a16:creationId xmlns:a16="http://schemas.microsoft.com/office/drawing/2014/main" id="{00000000-0008-0000-0B00-000002000000}"/>
            </a:ext>
          </a:extLst>
        </xdr:cNvPr>
        <xdr:cNvPicPr>
          <a:picLocks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 y="5259"/>
          <a:ext cx="952499" cy="54719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66675</xdr:colOff>
      <xdr:row>2</xdr:row>
      <xdr:rowOff>19050</xdr:rowOff>
    </xdr:from>
    <xdr:to>
      <xdr:col>6</xdr:col>
      <xdr:colOff>0</xdr:colOff>
      <xdr:row>3</xdr:row>
      <xdr:rowOff>114300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CE8C0783-16F2-4A5A-BF89-B50A031305F7}"/>
            </a:ext>
          </a:extLst>
        </xdr:cNvPr>
        <xdr:cNvSpPr/>
      </xdr:nvSpPr>
      <xdr:spPr>
        <a:xfrm>
          <a:off x="6448425" y="40005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xdr:colOff>
      <xdr:row>4</xdr:row>
      <xdr:rowOff>182192</xdr:rowOff>
    </xdr:from>
    <xdr:to>
      <xdr:col>14</xdr:col>
      <xdr:colOff>0</xdr:colOff>
      <xdr:row>18</xdr:row>
      <xdr:rowOff>82727</xdr:rowOff>
    </xdr:to>
    <xdr:pic>
      <xdr:nvPicPr>
        <xdr:cNvPr id="6" name="Picture 5">
          <a:extLst>
            <a:ext uri="{FF2B5EF4-FFF2-40B4-BE49-F238E27FC236}">
              <a16:creationId xmlns:a16="http://schemas.microsoft.com/office/drawing/2014/main" id="{79869A3B-282F-A3DE-C4E7-C9CEE7F1C6E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44192"/>
          <a:ext cx="10820399" cy="24608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1</xdr:rowOff>
    </xdr:from>
    <xdr:to>
      <xdr:col>0</xdr:col>
      <xdr:colOff>1175958</xdr:colOff>
      <xdr:row>3</xdr:row>
      <xdr:rowOff>171451</xdr:rowOff>
    </xdr:to>
    <xdr:pic>
      <xdr:nvPicPr>
        <xdr:cNvPr id="3" name="Picture 4">
          <a:extLst>
            <a:ext uri="{FF2B5EF4-FFF2-40B4-BE49-F238E27FC236}">
              <a16:creationId xmlns:a16="http://schemas.microsoft.com/office/drawing/2014/main" id="{F363D3A6-EABD-48CE-B75C-1EC332D8961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
          <a:ext cx="117595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609600</xdr:colOff>
      <xdr:row>2</xdr:row>
      <xdr:rowOff>28575</xdr:rowOff>
    </xdr:from>
    <xdr:to>
      <xdr:col>14</xdr:col>
      <xdr:colOff>7619</xdr:colOff>
      <xdr:row>3</xdr:row>
      <xdr:rowOff>123825</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BDF45156-2028-4386-8DB6-721F57B0D945}"/>
            </a:ext>
          </a:extLst>
        </xdr:cNvPr>
        <xdr:cNvSpPr/>
      </xdr:nvSpPr>
      <xdr:spPr>
        <a:xfrm>
          <a:off x="9555480" y="409575"/>
          <a:ext cx="1272539"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108137</xdr:rowOff>
    </xdr:from>
    <xdr:to>
      <xdr:col>6</xdr:col>
      <xdr:colOff>0</xdr:colOff>
      <xdr:row>9</xdr:row>
      <xdr:rowOff>161925</xdr:rowOff>
    </xdr:to>
    <xdr:sp macro="" textlink="">
      <xdr:nvSpPr>
        <xdr:cNvPr id="5" name="TextBox 4">
          <a:extLst>
            <a:ext uri="{FF2B5EF4-FFF2-40B4-BE49-F238E27FC236}">
              <a16:creationId xmlns:a16="http://schemas.microsoft.com/office/drawing/2014/main" id="{CB62CE91-D669-483E-B108-F9CCF43E72D8}"/>
            </a:ext>
          </a:extLst>
        </xdr:cNvPr>
        <xdr:cNvSpPr txBox="1"/>
      </xdr:nvSpPr>
      <xdr:spPr>
        <a:xfrm>
          <a:off x="19050" y="870137"/>
          <a:ext cx="5695949" cy="10539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Responsibility</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1603</xdr:rowOff>
    </xdr:from>
    <xdr:to>
      <xdr:col>0</xdr:col>
      <xdr:colOff>1371600</xdr:colOff>
      <xdr:row>3</xdr:row>
      <xdr:rowOff>187571</xdr:rowOff>
    </xdr:to>
    <xdr:pic>
      <xdr:nvPicPr>
        <xdr:cNvPr id="2" name="Picture 4">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603"/>
          <a:ext cx="1371600" cy="75746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8</xdr:col>
      <xdr:colOff>152400</xdr:colOff>
      <xdr:row>2</xdr:row>
      <xdr:rowOff>38100</xdr:rowOff>
    </xdr:from>
    <xdr:to>
      <xdr:col>9</xdr:col>
      <xdr:colOff>19050</xdr:colOff>
      <xdr:row>3</xdr:row>
      <xdr:rowOff>133350</xdr:rowOff>
    </xdr:to>
    <xdr:sp macro="" textlink="">
      <xdr:nvSpPr>
        <xdr:cNvPr id="5" name="Rectangle: Rounded Corners 4">
          <a:hlinkClick xmlns:r="http://schemas.openxmlformats.org/officeDocument/2006/relationships" r:id="rId2"/>
          <a:extLst>
            <a:ext uri="{FF2B5EF4-FFF2-40B4-BE49-F238E27FC236}">
              <a16:creationId xmlns:a16="http://schemas.microsoft.com/office/drawing/2014/main" id="{C6371F44-0C6A-0F41-EFB0-E9ED84FAAD61}"/>
            </a:ext>
          </a:extLst>
        </xdr:cNvPr>
        <xdr:cNvSpPr/>
      </xdr:nvSpPr>
      <xdr:spPr>
        <a:xfrm>
          <a:off x="10591800" y="419100"/>
          <a:ext cx="1295400" cy="285750"/>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3</xdr:row>
      <xdr:rowOff>165373</xdr:rowOff>
    </xdr:to>
    <xdr:pic>
      <xdr:nvPicPr>
        <xdr:cNvPr id="3" name="Picture 4">
          <a:extLst>
            <a:ext uri="{FF2B5EF4-FFF2-40B4-BE49-F238E27FC236}">
              <a16:creationId xmlns:a16="http://schemas.microsoft.com/office/drawing/2014/main" id="{978F28E5-CABA-4078-BF92-410C0F467F5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43025" cy="73687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238125</xdr:colOff>
      <xdr:row>2</xdr:row>
      <xdr:rowOff>28575</xdr:rowOff>
    </xdr:from>
    <xdr:to>
      <xdr:col>9</xdr:col>
      <xdr:colOff>9525</xdr:colOff>
      <xdr:row>3</xdr:row>
      <xdr:rowOff>123825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A85254BE-50B4-4D05-9644-F7C9A133C610}"/>
            </a:ext>
          </a:extLst>
        </xdr:cNvPr>
        <xdr:cNvSpPr/>
      </xdr:nvSpPr>
      <xdr:spPr>
        <a:xfrm>
          <a:off x="8905875"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editAs="oneCell">
    <xdr:from>
      <xdr:col>0</xdr:col>
      <xdr:colOff>9526</xdr:colOff>
      <xdr:row>5</xdr:row>
      <xdr:rowOff>4316</xdr:rowOff>
    </xdr:from>
    <xdr:to>
      <xdr:col>8</xdr:col>
      <xdr:colOff>680086</xdr:colOff>
      <xdr:row>18</xdr:row>
      <xdr:rowOff>128835</xdr:rowOff>
    </xdr:to>
    <xdr:pic>
      <xdr:nvPicPr>
        <xdr:cNvPr id="9" name="Picture 8">
          <a:extLst>
            <a:ext uri="{FF2B5EF4-FFF2-40B4-BE49-F238E27FC236}">
              <a16:creationId xmlns:a16="http://schemas.microsoft.com/office/drawing/2014/main" id="{EE79ECA9-BDBB-6A93-0BC8-8B442E20942F}"/>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9526" y="994916"/>
          <a:ext cx="10191750" cy="26010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19051</xdr:colOff>
      <xdr:row>4</xdr:row>
      <xdr:rowOff>104775</xdr:rowOff>
    </xdr:from>
    <xdr:to>
      <xdr:col>1</xdr:col>
      <xdr:colOff>533401</xdr:colOff>
      <xdr:row>10</xdr:row>
      <xdr:rowOff>38100</xdr:rowOff>
    </xdr:to>
    <xdr:sp macro="" textlink="">
      <xdr:nvSpPr>
        <xdr:cNvPr id="10" name="TextBox 9">
          <a:extLst>
            <a:ext uri="{FF2B5EF4-FFF2-40B4-BE49-F238E27FC236}">
              <a16:creationId xmlns:a16="http://schemas.microsoft.com/office/drawing/2014/main" id="{AE710BF8-0831-4D6F-BB8F-610F245F033A}"/>
            </a:ext>
          </a:extLst>
        </xdr:cNvPr>
        <xdr:cNvSpPr txBox="1"/>
      </xdr:nvSpPr>
      <xdr:spPr>
        <a:xfrm>
          <a:off x="19051" y="866775"/>
          <a:ext cx="4781550" cy="10763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Communities</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xdr:colOff>
      <xdr:row>4</xdr:row>
      <xdr:rowOff>190500</xdr:rowOff>
    </xdr:from>
    <xdr:to>
      <xdr:col>17</xdr:col>
      <xdr:colOff>11207</xdr:colOff>
      <xdr:row>18</xdr:row>
      <xdr:rowOff>28577</xdr:rowOff>
    </xdr:to>
    <xdr:pic>
      <xdr:nvPicPr>
        <xdr:cNvPr id="7" name="Picture 6">
          <a:extLst>
            <a:ext uri="{FF2B5EF4-FFF2-40B4-BE49-F238E27FC236}">
              <a16:creationId xmlns:a16="http://schemas.microsoft.com/office/drawing/2014/main" id="{55BDD012-44ED-1BA6-B7AC-886B8666A05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997324"/>
          <a:ext cx="10298206" cy="26619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xdr:colOff>
      <xdr:row>0</xdr:row>
      <xdr:rowOff>0</xdr:rowOff>
    </xdr:from>
    <xdr:to>
      <xdr:col>2</xdr:col>
      <xdr:colOff>72679</xdr:colOff>
      <xdr:row>3</xdr:row>
      <xdr:rowOff>171450</xdr:rowOff>
    </xdr:to>
    <xdr:pic>
      <xdr:nvPicPr>
        <xdr:cNvPr id="3" name="Picture 4">
          <a:extLst>
            <a:ext uri="{FF2B5EF4-FFF2-40B4-BE49-F238E27FC236}">
              <a16:creationId xmlns:a16="http://schemas.microsoft.com/office/drawing/2014/main" id="{46426C1E-407D-4947-9D70-0042FB3C9618}"/>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 y="0"/>
          <a:ext cx="1291878"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14</xdr:col>
      <xdr:colOff>419100</xdr:colOff>
      <xdr:row>2</xdr:row>
      <xdr:rowOff>38100</xdr:rowOff>
    </xdr:from>
    <xdr:to>
      <xdr:col>17</xdr:col>
      <xdr:colOff>0</xdr:colOff>
      <xdr:row>3</xdr:row>
      <xdr:rowOff>133350</xdr:rowOff>
    </xdr:to>
    <xdr:sp macro="" textlink="">
      <xdr:nvSpPr>
        <xdr:cNvPr id="4" name="Rectangle: Rounded Corners 3">
          <a:hlinkClick xmlns:r="http://schemas.openxmlformats.org/officeDocument/2006/relationships" r:id="rId3"/>
          <a:extLst>
            <a:ext uri="{FF2B5EF4-FFF2-40B4-BE49-F238E27FC236}">
              <a16:creationId xmlns:a16="http://schemas.microsoft.com/office/drawing/2014/main" id="{DB1DE9EC-5C00-405F-A51E-A5D281786C82}"/>
            </a:ext>
          </a:extLst>
        </xdr:cNvPr>
        <xdr:cNvSpPr/>
      </xdr:nvSpPr>
      <xdr:spPr>
        <a:xfrm>
          <a:off x="8953500" y="438150"/>
          <a:ext cx="14097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twoCellAnchor>
    <xdr:from>
      <xdr:col>0</xdr:col>
      <xdr:colOff>19050</xdr:colOff>
      <xdr:row>4</xdr:row>
      <xdr:rowOff>62417</xdr:rowOff>
    </xdr:from>
    <xdr:to>
      <xdr:col>6</xdr:col>
      <xdr:colOff>342899</xdr:colOff>
      <xdr:row>9</xdr:row>
      <xdr:rowOff>116205</xdr:rowOff>
    </xdr:to>
    <xdr:sp macro="" textlink="">
      <xdr:nvSpPr>
        <xdr:cNvPr id="6" name="TextBox 5">
          <a:extLst>
            <a:ext uri="{FF2B5EF4-FFF2-40B4-BE49-F238E27FC236}">
              <a16:creationId xmlns:a16="http://schemas.microsoft.com/office/drawing/2014/main" id="{7284EA5B-6FD8-4A98-B43A-862EBB2DB442}"/>
            </a:ext>
          </a:extLst>
        </xdr:cNvPr>
        <xdr:cNvSpPr txBox="1"/>
      </xdr:nvSpPr>
      <xdr:spPr>
        <a:xfrm>
          <a:off x="19050" y="824417"/>
          <a:ext cx="4484369" cy="9681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4400" b="1">
              <a:solidFill>
                <a:schemeClr val="bg1"/>
              </a:solidFill>
              <a:latin typeface="Galano Grotesque" panose="00000500000000000000" pitchFamily="50" charset="0"/>
              <a:ea typeface="Calibri" panose="020F0502020204030204" pitchFamily="34" charset="0"/>
              <a:cs typeface="Helvetica" panose="020B0604020202020204" pitchFamily="34" charset="0"/>
            </a:rPr>
            <a:t>Environment</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5259</xdr:rowOff>
    </xdr:from>
    <xdr:to>
      <xdr:col>0</xdr:col>
      <xdr:colOff>1350314</xdr:colOff>
      <xdr:row>2</xdr:row>
      <xdr:rowOff>212755</xdr:rowOff>
    </xdr:to>
    <xdr:pic>
      <xdr:nvPicPr>
        <xdr:cNvPr id="2" name="Picture 4">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5259"/>
          <a:ext cx="1350314" cy="6807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1200150</xdr:colOff>
      <xdr:row>1</xdr:row>
      <xdr:rowOff>161925</xdr:rowOff>
    </xdr:from>
    <xdr:to>
      <xdr:col>6</xdr:col>
      <xdr:colOff>9525</xdr:colOff>
      <xdr:row>2</xdr:row>
      <xdr:rowOff>190500</xdr:rowOff>
    </xdr:to>
    <xdr:sp macro="" textlink="">
      <xdr:nvSpPr>
        <xdr:cNvPr id="3" name="Rectangle: Rounded Corners 2">
          <a:hlinkClick xmlns:r="http://schemas.openxmlformats.org/officeDocument/2006/relationships" r:id="rId2"/>
          <a:extLst>
            <a:ext uri="{FF2B5EF4-FFF2-40B4-BE49-F238E27FC236}">
              <a16:creationId xmlns:a16="http://schemas.microsoft.com/office/drawing/2014/main" id="{03B14BA4-A0B0-45CC-942B-4B1658F21E83}"/>
            </a:ext>
          </a:extLst>
        </xdr:cNvPr>
        <xdr:cNvSpPr/>
      </xdr:nvSpPr>
      <xdr:spPr>
        <a:xfrm>
          <a:off x="11449050" y="428625"/>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359714</xdr:colOff>
      <xdr:row>2</xdr:row>
      <xdr:rowOff>359896</xdr:rowOff>
    </xdr:to>
    <xdr:pic>
      <xdr:nvPicPr>
        <xdr:cNvPr id="7" name="Picture 4">
          <a:extLst>
            <a:ext uri="{FF2B5EF4-FFF2-40B4-BE49-F238E27FC236}">
              <a16:creationId xmlns:a16="http://schemas.microsoft.com/office/drawing/2014/main" id="{0DD60E99-A2FC-4291-A732-20AF4784867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350314" cy="74089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1114425</xdr:colOff>
      <xdr:row>1</xdr:row>
      <xdr:rowOff>171450</xdr:rowOff>
    </xdr:from>
    <xdr:to>
      <xdr:col>9</xdr:col>
      <xdr:colOff>19050</xdr:colOff>
      <xdr:row>2</xdr:row>
      <xdr:rowOff>276225</xdr:rowOff>
    </xdr:to>
    <xdr:sp macro="" textlink="">
      <xdr:nvSpPr>
        <xdr:cNvPr id="8" name="Rectangle: Rounded Corners 7">
          <a:hlinkClick xmlns:r="http://schemas.openxmlformats.org/officeDocument/2006/relationships" r:id="rId2"/>
          <a:extLst>
            <a:ext uri="{FF2B5EF4-FFF2-40B4-BE49-F238E27FC236}">
              <a16:creationId xmlns:a16="http://schemas.microsoft.com/office/drawing/2014/main" id="{5C21452B-9391-4B64-A87F-6926FEBDD673}"/>
            </a:ext>
          </a:extLst>
        </xdr:cNvPr>
        <xdr:cNvSpPr/>
      </xdr:nvSpPr>
      <xdr:spPr>
        <a:xfrm>
          <a:off x="11868150" y="36195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1280583</xdr:colOff>
      <xdr:row>3</xdr:row>
      <xdr:rowOff>156227</xdr:rowOff>
    </xdr:to>
    <xdr:pic>
      <xdr:nvPicPr>
        <xdr:cNvPr id="2" name="Picture 4">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80583" cy="72772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1206500</xdr:colOff>
      <xdr:row>2</xdr:row>
      <xdr:rowOff>21167</xdr:rowOff>
    </xdr:from>
    <xdr:to>
      <xdr:col>8</xdr:col>
      <xdr:colOff>14816</xdr:colOff>
      <xdr:row>3</xdr:row>
      <xdr:rowOff>125942</xdr:rowOff>
    </xdr:to>
    <xdr:sp macro="" textlink="">
      <xdr:nvSpPr>
        <xdr:cNvPr id="7" name="Rectangle: Rounded Corners 6">
          <a:hlinkClick xmlns:r="http://schemas.openxmlformats.org/officeDocument/2006/relationships" r:id="rId2"/>
          <a:extLst>
            <a:ext uri="{FF2B5EF4-FFF2-40B4-BE49-F238E27FC236}">
              <a16:creationId xmlns:a16="http://schemas.microsoft.com/office/drawing/2014/main" id="{34AC17E4-406D-42BD-8634-061B5B451194}"/>
            </a:ext>
          </a:extLst>
        </xdr:cNvPr>
        <xdr:cNvSpPr/>
      </xdr:nvSpPr>
      <xdr:spPr>
        <a:xfrm>
          <a:off x="9884833" y="402167"/>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1257300</xdr:colOff>
      <xdr:row>2</xdr:row>
      <xdr:rowOff>308861</xdr:rowOff>
    </xdr:to>
    <xdr:pic>
      <xdr:nvPicPr>
        <xdr:cNvPr id="2" name="Picture 4">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257300" cy="68986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358140</xdr:colOff>
      <xdr:row>1</xdr:row>
      <xdr:rowOff>104775</xdr:rowOff>
    </xdr:from>
    <xdr:to>
      <xdr:col>9</xdr:col>
      <xdr:colOff>9525</xdr:colOff>
      <xdr:row>2</xdr:row>
      <xdr:rowOff>209550</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F00FEF43-D94C-4BE6-8EE2-B7C60EA2C522}"/>
            </a:ext>
          </a:extLst>
        </xdr:cNvPr>
        <xdr:cNvSpPr/>
      </xdr:nvSpPr>
      <xdr:spPr>
        <a:xfrm>
          <a:off x="6431280" y="295275"/>
          <a:ext cx="1297305"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49562</xdr:rowOff>
    </xdr:from>
    <xdr:to>
      <xdr:col>0</xdr:col>
      <xdr:colOff>1285875</xdr:colOff>
      <xdr:row>3</xdr:row>
      <xdr:rowOff>183601</xdr:rowOff>
    </xdr:to>
    <xdr:pic>
      <xdr:nvPicPr>
        <xdr:cNvPr id="2" name="Picture 4">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49562"/>
          <a:ext cx="1285875" cy="70553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352425</xdr:colOff>
      <xdr:row>2</xdr:row>
      <xdr:rowOff>0</xdr:rowOff>
    </xdr:from>
    <xdr:to>
      <xdr:col>5</xdr:col>
      <xdr:colOff>19050</xdr:colOff>
      <xdr:row>3</xdr:row>
      <xdr:rowOff>104775</xdr:rowOff>
    </xdr:to>
    <xdr:sp macro="" textlink="">
      <xdr:nvSpPr>
        <xdr:cNvPr id="4" name="Rectangle: Rounded Corners 3">
          <a:hlinkClick xmlns:r="http://schemas.openxmlformats.org/officeDocument/2006/relationships" r:id="rId2"/>
          <a:extLst>
            <a:ext uri="{FF2B5EF4-FFF2-40B4-BE49-F238E27FC236}">
              <a16:creationId xmlns:a16="http://schemas.microsoft.com/office/drawing/2014/main" id="{3784E5CC-6695-4DA3-AA34-561B4F777C5E}"/>
            </a:ext>
          </a:extLst>
        </xdr:cNvPr>
        <xdr:cNvSpPr/>
      </xdr:nvSpPr>
      <xdr:spPr>
        <a:xfrm>
          <a:off x="5638800" y="381000"/>
          <a:ext cx="1295400" cy="295275"/>
        </a:xfrm>
        <a:prstGeom prst="roundRect">
          <a:avLst/>
        </a:prstGeom>
        <a:solidFill>
          <a:srgbClr val="C4922C"/>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en-GB" sz="1100" b="1">
              <a:latin typeface="Helvetica" panose="020B0604020202020204" pitchFamily="34" charset="0"/>
              <a:cs typeface="Helvetica" panose="020B0604020202020204" pitchFamily="34" charset="0"/>
            </a:rPr>
            <a:t>Return</a:t>
          </a:r>
          <a:r>
            <a:rPr lang="en-GB" sz="1100" b="1" baseline="0">
              <a:latin typeface="Helvetica" panose="020B0604020202020204" pitchFamily="34" charset="0"/>
              <a:cs typeface="Helvetica" panose="020B0604020202020204" pitchFamily="34" charset="0"/>
            </a:rPr>
            <a:t> to index</a:t>
          </a:r>
          <a:endParaRPr lang="en-GB" sz="1100" b="1">
            <a:latin typeface="Helvetica" panose="020B0604020202020204" pitchFamily="34" charset="0"/>
            <a:cs typeface="Helvetica" panose="020B0604020202020204" pitchFamily="34" charset="0"/>
          </a:endParaRP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111"/>
  <sheetViews>
    <sheetView showGridLines="0" tabSelected="1" zoomScale="70" zoomScaleNormal="70" workbookViewId="0">
      <selection activeCell="A10" sqref="A10"/>
    </sheetView>
  </sheetViews>
  <sheetFormatPr defaultColWidth="11.42578125" defaultRowHeight="15"/>
  <cols>
    <col min="2" max="2" width="33.28515625" customWidth="1"/>
  </cols>
  <sheetData>
    <row r="1" spans="1:11">
      <c r="A1" s="83"/>
      <c r="B1" s="83"/>
      <c r="C1" s="83"/>
      <c r="D1" s="83"/>
      <c r="E1" s="83"/>
      <c r="F1" s="83"/>
      <c r="G1" s="83"/>
      <c r="H1" s="83"/>
      <c r="I1" s="83"/>
      <c r="J1" s="83"/>
      <c r="K1" s="83"/>
    </row>
    <row r="2" spans="1:11">
      <c r="A2" s="83"/>
      <c r="B2" s="83"/>
      <c r="C2" s="83"/>
      <c r="D2" s="83"/>
      <c r="E2" s="83"/>
      <c r="F2" s="83"/>
      <c r="G2" s="83"/>
      <c r="H2" s="83"/>
      <c r="I2" s="83"/>
      <c r="J2" s="83"/>
      <c r="K2" s="83"/>
    </row>
    <row r="3" spans="1:11">
      <c r="A3" s="83"/>
      <c r="B3" s="83"/>
      <c r="C3" s="83"/>
      <c r="D3" s="83"/>
      <c r="E3" s="83"/>
      <c r="F3" s="83"/>
      <c r="G3" s="83"/>
      <c r="H3" s="83"/>
      <c r="I3" s="83"/>
      <c r="J3" s="83"/>
      <c r="K3" s="83"/>
    </row>
    <row r="4" spans="1:11">
      <c r="A4" s="83"/>
      <c r="B4" s="83"/>
      <c r="C4" s="83"/>
      <c r="D4" s="83"/>
      <c r="E4" s="83"/>
      <c r="F4" s="83"/>
      <c r="G4" s="83"/>
      <c r="H4" s="83"/>
      <c r="I4" s="83"/>
      <c r="J4" s="83"/>
      <c r="K4" s="83"/>
    </row>
    <row r="5" spans="1:11">
      <c r="A5" s="83"/>
      <c r="B5" s="83"/>
      <c r="C5" s="83"/>
      <c r="D5" s="83"/>
      <c r="E5" s="83"/>
      <c r="F5" s="83"/>
      <c r="G5" s="83"/>
      <c r="H5" s="83"/>
      <c r="I5" s="83"/>
      <c r="J5" s="83"/>
      <c r="K5" s="83"/>
    </row>
    <row r="6" spans="1:11">
      <c r="A6" s="83"/>
      <c r="B6" s="83"/>
      <c r="C6" s="83"/>
      <c r="D6" s="83"/>
      <c r="E6" s="83"/>
      <c r="F6" s="83"/>
      <c r="G6" s="83"/>
      <c r="H6" s="83"/>
      <c r="I6" s="83"/>
      <c r="J6" s="83"/>
      <c r="K6" s="83"/>
    </row>
    <row r="7" spans="1:11">
      <c r="A7" s="83"/>
      <c r="B7" s="83"/>
      <c r="C7" s="83"/>
      <c r="D7" s="83"/>
      <c r="E7" s="83"/>
      <c r="F7" s="83"/>
      <c r="G7" s="83"/>
      <c r="H7" s="83"/>
      <c r="I7" s="83"/>
      <c r="J7" s="83"/>
      <c r="K7" s="83"/>
    </row>
    <row r="8" spans="1:11">
      <c r="A8" s="83"/>
      <c r="B8" s="84" t="s">
        <v>0</v>
      </c>
      <c r="C8" s="83"/>
      <c r="D8" s="83"/>
      <c r="E8" s="83"/>
      <c r="F8" s="83"/>
      <c r="G8" s="83"/>
      <c r="H8" s="83"/>
      <c r="I8" s="83"/>
      <c r="J8" s="83"/>
      <c r="K8" s="83"/>
    </row>
    <row r="9" spans="1:11">
      <c r="A9" s="110"/>
      <c r="B9" s="116"/>
      <c r="C9" s="110"/>
      <c r="D9" s="110"/>
      <c r="E9" s="110"/>
      <c r="F9" s="110"/>
      <c r="G9" s="110"/>
      <c r="H9" s="110"/>
      <c r="I9" s="110"/>
      <c r="J9" s="110"/>
      <c r="K9" s="110"/>
    </row>
    <row r="10" spans="1:11">
      <c r="A10" s="85"/>
      <c r="B10" s="86"/>
      <c r="C10" s="85"/>
      <c r="D10" s="85"/>
      <c r="E10" s="85"/>
      <c r="F10" s="85"/>
      <c r="G10" s="85"/>
      <c r="H10" s="85"/>
      <c r="I10" s="85"/>
      <c r="J10" s="85"/>
      <c r="K10" s="85"/>
    </row>
    <row r="11" spans="1:11">
      <c r="A11" s="85"/>
      <c r="B11" s="86"/>
      <c r="C11" s="85"/>
      <c r="D11" s="85"/>
      <c r="E11" s="85"/>
      <c r="F11" s="85"/>
      <c r="G11" s="85"/>
      <c r="H11" s="85"/>
      <c r="I11" s="85"/>
      <c r="J11" s="85"/>
      <c r="K11" s="85"/>
    </row>
    <row r="12" spans="1:11">
      <c r="A12" s="85"/>
      <c r="B12" s="86"/>
      <c r="C12" s="85"/>
      <c r="D12" s="85"/>
      <c r="E12" s="85"/>
      <c r="F12" s="85"/>
      <c r="G12" s="85"/>
      <c r="H12" s="85"/>
      <c r="I12" s="85"/>
      <c r="J12" s="85"/>
      <c r="K12" s="85"/>
    </row>
    <row r="13" spans="1:11">
      <c r="A13" s="85"/>
      <c r="B13" s="86"/>
      <c r="C13" s="85"/>
      <c r="D13" s="85"/>
      <c r="E13" s="85"/>
      <c r="F13" s="85"/>
      <c r="G13" s="85"/>
      <c r="H13" s="85"/>
      <c r="I13" s="85"/>
      <c r="J13" s="85"/>
      <c r="K13" s="85"/>
    </row>
    <row r="14" spans="1:11">
      <c r="A14" s="85"/>
      <c r="B14" s="86"/>
      <c r="C14" s="85"/>
      <c r="D14" s="85"/>
      <c r="E14" s="85"/>
      <c r="F14" s="85"/>
      <c r="G14" s="85"/>
      <c r="H14" s="85"/>
      <c r="I14" s="85"/>
      <c r="J14" s="85"/>
      <c r="K14" s="85"/>
    </row>
    <row r="15" spans="1:11">
      <c r="A15" s="85"/>
      <c r="B15" s="86"/>
      <c r="C15" s="85"/>
      <c r="D15" s="85"/>
      <c r="E15" s="85"/>
      <c r="F15" s="85"/>
      <c r="G15" s="85"/>
      <c r="H15" s="85"/>
      <c r="I15" s="85"/>
      <c r="J15" s="85"/>
      <c r="K15" s="85"/>
    </row>
    <row r="16" spans="1:11">
      <c r="A16" s="85"/>
      <c r="B16" s="86"/>
      <c r="C16" s="85"/>
      <c r="D16" s="85"/>
      <c r="E16" s="85"/>
      <c r="F16" s="85"/>
      <c r="G16" s="85"/>
      <c r="H16" s="85"/>
      <c r="I16" s="85"/>
      <c r="J16" s="85"/>
      <c r="K16" s="85"/>
    </row>
    <row r="17" spans="1:15">
      <c r="A17" s="85"/>
      <c r="B17" s="86"/>
      <c r="C17" s="85"/>
      <c r="D17" s="85"/>
      <c r="E17" s="85"/>
      <c r="F17" s="85"/>
      <c r="G17" s="85"/>
      <c r="H17" s="85"/>
      <c r="I17" s="85"/>
      <c r="J17" s="85"/>
      <c r="K17" s="85"/>
    </row>
    <row r="18" spans="1:15">
      <c r="A18" s="85"/>
      <c r="B18" s="86"/>
      <c r="C18" s="85"/>
      <c r="D18" s="85"/>
      <c r="E18" s="85"/>
      <c r="F18" s="85"/>
      <c r="G18" s="85"/>
      <c r="H18" s="85"/>
      <c r="I18" s="85"/>
      <c r="J18" s="85"/>
      <c r="K18" s="85"/>
    </row>
    <row r="19" spans="1:15">
      <c r="A19" s="85"/>
      <c r="B19" s="86"/>
      <c r="C19" s="85"/>
      <c r="D19" s="85"/>
      <c r="E19" s="85"/>
      <c r="F19" s="85"/>
      <c r="G19" s="85"/>
      <c r="H19" s="85"/>
      <c r="I19" s="85"/>
      <c r="J19" s="85"/>
      <c r="K19" s="85"/>
    </row>
    <row r="20" spans="1:15" ht="19.5">
      <c r="A20" s="85"/>
      <c r="B20" s="86"/>
      <c r="C20" s="85"/>
      <c r="D20" s="85"/>
      <c r="E20" s="85"/>
      <c r="F20" s="85"/>
      <c r="G20" s="85"/>
      <c r="H20" s="85"/>
      <c r="I20" s="85"/>
      <c r="J20" s="85"/>
      <c r="K20" s="85"/>
      <c r="O20" s="89"/>
    </row>
    <row r="21" spans="1:15">
      <c r="A21" s="85"/>
      <c r="B21" s="87"/>
      <c r="C21" s="85"/>
      <c r="D21" s="85"/>
      <c r="E21" s="85"/>
      <c r="F21" s="85"/>
      <c r="G21" s="85"/>
      <c r="H21" s="85"/>
      <c r="I21" s="85"/>
      <c r="J21" s="85"/>
      <c r="K21" s="85"/>
    </row>
    <row r="22" spans="1:15">
      <c r="A22" s="85"/>
      <c r="B22" s="87"/>
      <c r="C22" s="85"/>
      <c r="D22" s="85"/>
      <c r="E22" s="85"/>
      <c r="F22" s="85"/>
      <c r="G22" s="85"/>
      <c r="H22" s="85"/>
      <c r="I22" s="85"/>
      <c r="J22" s="85"/>
      <c r="K22" s="85"/>
    </row>
    <row r="23" spans="1:15">
      <c r="A23" s="85"/>
      <c r="B23" s="87"/>
      <c r="C23" s="85"/>
      <c r="D23" s="85"/>
      <c r="E23" s="85"/>
      <c r="F23" s="85"/>
      <c r="G23" s="85"/>
      <c r="H23" s="85"/>
      <c r="I23" s="85"/>
      <c r="J23" s="85"/>
      <c r="K23" s="85"/>
    </row>
    <row r="24" spans="1:15">
      <c r="A24" s="85"/>
      <c r="B24" s="86"/>
      <c r="C24" s="85"/>
      <c r="D24" s="85"/>
      <c r="E24" s="85"/>
      <c r="F24" s="85"/>
      <c r="G24" s="85"/>
      <c r="H24" s="85"/>
      <c r="I24" s="85"/>
      <c r="J24" s="85"/>
      <c r="K24" s="85"/>
    </row>
    <row r="25" spans="1:15">
      <c r="A25" s="85"/>
      <c r="B25" s="86"/>
      <c r="C25" s="85"/>
      <c r="D25" s="85"/>
      <c r="E25" s="85"/>
      <c r="F25" s="85"/>
      <c r="G25" s="85"/>
      <c r="H25" s="85"/>
      <c r="I25" s="85"/>
      <c r="J25" s="85"/>
      <c r="K25" s="85"/>
    </row>
    <row r="26" spans="1:15">
      <c r="A26" s="85"/>
      <c r="B26" s="86"/>
      <c r="C26" s="85"/>
      <c r="D26" s="85"/>
      <c r="E26" s="85"/>
      <c r="F26" s="85"/>
      <c r="G26" s="85"/>
      <c r="H26" s="85"/>
      <c r="I26" s="85"/>
      <c r="J26" s="85"/>
      <c r="K26" s="85"/>
    </row>
    <row r="27" spans="1:15">
      <c r="A27" s="85"/>
      <c r="B27" s="86"/>
      <c r="C27" s="85"/>
      <c r="D27" s="85"/>
      <c r="E27" s="85"/>
      <c r="F27" s="85"/>
      <c r="G27" s="85"/>
      <c r="H27" s="85"/>
      <c r="I27" s="85"/>
      <c r="J27" s="85"/>
      <c r="K27" s="85"/>
    </row>
    <row r="28" spans="1:15">
      <c r="A28" s="85"/>
      <c r="B28" s="86"/>
      <c r="C28" s="85"/>
      <c r="D28" s="85"/>
      <c r="E28" s="85"/>
      <c r="F28" s="85"/>
      <c r="G28" s="85"/>
      <c r="H28" s="85"/>
      <c r="I28" s="85"/>
      <c r="J28" s="85"/>
      <c r="K28" s="85"/>
    </row>
    <row r="29" spans="1:15">
      <c r="A29" s="85"/>
      <c r="B29" s="87"/>
      <c r="C29" s="85"/>
      <c r="D29" s="85"/>
      <c r="E29" s="85"/>
      <c r="F29" s="85"/>
      <c r="G29" s="85"/>
      <c r="H29" s="85"/>
      <c r="I29" s="85"/>
      <c r="J29" s="85"/>
      <c r="K29" s="85"/>
    </row>
    <row r="30" spans="1:15">
      <c r="A30" s="85"/>
      <c r="B30" s="87"/>
      <c r="C30" s="85"/>
      <c r="D30" s="85"/>
      <c r="E30" s="85"/>
      <c r="F30" s="85"/>
      <c r="G30" s="85"/>
      <c r="H30" s="85"/>
      <c r="I30" s="85"/>
      <c r="J30" s="85"/>
      <c r="K30" s="85"/>
    </row>
    <row r="31" spans="1:15">
      <c r="A31" s="85"/>
      <c r="B31" s="86"/>
      <c r="C31" s="85"/>
      <c r="D31" s="85"/>
      <c r="E31" s="85"/>
      <c r="F31" s="85"/>
      <c r="G31" s="85"/>
      <c r="H31" s="85"/>
      <c r="I31" s="85"/>
      <c r="J31" s="85"/>
      <c r="K31" s="85"/>
    </row>
    <row r="32" spans="1:15">
      <c r="A32" s="85"/>
      <c r="B32" s="86"/>
      <c r="C32" s="85"/>
      <c r="D32" s="85"/>
      <c r="E32" s="85"/>
      <c r="F32" s="85"/>
      <c r="G32" s="85"/>
      <c r="H32" s="85"/>
      <c r="I32" s="85"/>
      <c r="J32" s="85"/>
      <c r="K32" s="85"/>
    </row>
    <row r="33" spans="1:11">
      <c r="A33" s="85"/>
      <c r="B33" s="86"/>
      <c r="C33" s="85"/>
      <c r="D33" s="85"/>
      <c r="E33" s="85"/>
      <c r="F33" s="85"/>
      <c r="G33" s="85"/>
      <c r="H33" s="85"/>
      <c r="I33" s="85"/>
      <c r="J33" s="85"/>
      <c r="K33" s="85"/>
    </row>
    <row r="34" spans="1:11">
      <c r="A34" s="85"/>
      <c r="B34" s="87"/>
      <c r="C34" s="85"/>
      <c r="D34" s="85"/>
      <c r="E34" s="85"/>
      <c r="F34" s="85"/>
      <c r="G34" s="85"/>
      <c r="H34" s="85"/>
      <c r="I34" s="85"/>
      <c r="J34" s="85"/>
      <c r="K34" s="85"/>
    </row>
    <row r="35" spans="1:11">
      <c r="A35" s="85"/>
      <c r="B35" s="86"/>
      <c r="C35" s="85"/>
      <c r="D35" s="85"/>
      <c r="E35" s="85"/>
      <c r="F35" s="85"/>
      <c r="G35" s="85"/>
      <c r="H35" s="85"/>
      <c r="I35" s="85"/>
      <c r="J35" s="85"/>
      <c r="K35" s="85"/>
    </row>
    <row r="36" spans="1:11">
      <c r="A36" s="85"/>
      <c r="B36" s="85"/>
      <c r="C36" s="85"/>
      <c r="D36" s="85"/>
      <c r="E36" s="85"/>
      <c r="F36" s="85"/>
      <c r="G36" s="85"/>
      <c r="H36" s="85"/>
      <c r="I36" s="85"/>
      <c r="J36" s="85"/>
      <c r="K36" s="85"/>
    </row>
    <row r="37" spans="1:11">
      <c r="A37" s="85"/>
      <c r="B37" s="85"/>
      <c r="C37" s="85"/>
      <c r="D37" s="85"/>
      <c r="E37" s="85"/>
      <c r="F37" s="85"/>
      <c r="G37" s="85"/>
      <c r="H37" s="85"/>
      <c r="I37" s="85"/>
      <c r="J37" s="85"/>
      <c r="K37" s="85"/>
    </row>
    <row r="38" spans="1:11">
      <c r="A38" s="85"/>
      <c r="B38" s="85"/>
      <c r="C38" s="85"/>
      <c r="D38" s="85"/>
      <c r="E38" s="85"/>
      <c r="F38" s="85"/>
      <c r="G38" s="85"/>
      <c r="H38" s="85"/>
      <c r="I38" s="85"/>
      <c r="J38" s="85"/>
      <c r="K38" s="85"/>
    </row>
    <row r="39" spans="1:11">
      <c r="A39" s="85"/>
      <c r="B39" s="85"/>
      <c r="C39" s="85"/>
      <c r="D39" s="85"/>
      <c r="E39" s="85"/>
      <c r="F39" s="85"/>
      <c r="G39" s="85"/>
      <c r="H39" s="85"/>
      <c r="I39" s="85"/>
      <c r="J39" s="85"/>
      <c r="K39" s="85"/>
    </row>
    <row r="40" spans="1:11">
      <c r="A40" s="85"/>
      <c r="B40" s="85"/>
      <c r="C40" s="85"/>
      <c r="D40" s="85"/>
      <c r="E40" s="85"/>
      <c r="F40" s="85"/>
      <c r="G40" s="85"/>
      <c r="H40" s="85"/>
      <c r="I40" s="85"/>
      <c r="J40" s="85"/>
      <c r="K40" s="85"/>
    </row>
    <row r="41" spans="1:11">
      <c r="A41" s="85"/>
      <c r="B41" s="85"/>
      <c r="C41" s="85"/>
      <c r="D41" s="85"/>
      <c r="E41" s="85"/>
      <c r="F41" s="85"/>
      <c r="G41" s="85"/>
      <c r="H41" s="85"/>
      <c r="I41" s="85"/>
      <c r="J41" s="85"/>
      <c r="K41" s="85"/>
    </row>
    <row r="42" spans="1:11">
      <c r="A42" s="85"/>
      <c r="B42" s="88"/>
      <c r="C42" s="85"/>
      <c r="D42" s="85"/>
      <c r="E42" s="85"/>
      <c r="F42" s="85"/>
      <c r="G42" s="85"/>
      <c r="H42" s="85"/>
      <c r="I42" s="85"/>
      <c r="J42" s="85"/>
      <c r="K42" s="85"/>
    </row>
    <row r="43" spans="1:11">
      <c r="A43" s="85"/>
      <c r="B43" s="85"/>
      <c r="C43" s="85"/>
      <c r="D43" s="85"/>
      <c r="E43" s="85"/>
      <c r="F43" s="85"/>
      <c r="G43" s="85"/>
      <c r="H43" s="85"/>
      <c r="I43" s="85"/>
      <c r="J43" s="85"/>
      <c r="K43" s="85"/>
    </row>
    <row r="44" spans="1:11">
      <c r="A44" s="85"/>
      <c r="B44" s="85"/>
      <c r="C44" s="85"/>
      <c r="D44" s="85"/>
      <c r="E44" s="85"/>
      <c r="F44" s="85"/>
      <c r="G44" s="85"/>
      <c r="H44" s="85"/>
      <c r="I44" s="85"/>
      <c r="J44" s="85"/>
      <c r="K44" s="85"/>
    </row>
    <row r="45" spans="1:11">
      <c r="A45" s="85"/>
      <c r="B45" s="85"/>
      <c r="C45" s="85"/>
      <c r="D45" s="85"/>
      <c r="E45" s="85"/>
      <c r="F45" s="85"/>
      <c r="G45" s="85"/>
      <c r="H45" s="85"/>
      <c r="I45" s="85"/>
      <c r="J45" s="85"/>
      <c r="K45" s="85"/>
    </row>
    <row r="46" spans="1:11">
      <c r="A46" s="85"/>
      <c r="B46" s="85"/>
      <c r="C46" s="85"/>
      <c r="D46" s="85"/>
      <c r="E46" s="85"/>
      <c r="F46" s="85"/>
      <c r="G46" s="85"/>
      <c r="H46" s="85"/>
      <c r="I46" s="85"/>
      <c r="J46" s="85"/>
      <c r="K46" s="85"/>
    </row>
    <row r="47" spans="1:11">
      <c r="A47" s="85"/>
      <c r="B47" s="85"/>
      <c r="C47" s="85"/>
      <c r="D47" s="85"/>
      <c r="E47" s="85"/>
      <c r="F47" s="85"/>
      <c r="G47" s="85"/>
      <c r="H47" s="85"/>
      <c r="I47" s="85"/>
      <c r="J47" s="85"/>
      <c r="K47" s="85"/>
    </row>
    <row r="48" spans="1:11">
      <c r="A48" s="85"/>
      <c r="B48" s="85"/>
      <c r="C48" s="85"/>
      <c r="D48" s="85"/>
      <c r="E48" s="85"/>
      <c r="F48" s="85"/>
      <c r="G48" s="85"/>
      <c r="H48" s="85"/>
      <c r="I48" s="85"/>
      <c r="J48" s="85"/>
      <c r="K48" s="85"/>
    </row>
    <row r="49" spans="1:11">
      <c r="A49" s="85"/>
      <c r="B49" s="85"/>
      <c r="C49" s="85"/>
      <c r="D49" s="85"/>
      <c r="E49" s="85"/>
      <c r="F49" s="85"/>
      <c r="G49" s="85"/>
      <c r="H49" s="85"/>
      <c r="I49" s="85"/>
      <c r="J49" s="85"/>
      <c r="K49" s="85"/>
    </row>
    <row r="50" spans="1:11">
      <c r="A50" s="85"/>
      <c r="B50" s="85"/>
      <c r="C50" s="85"/>
      <c r="D50" s="85"/>
      <c r="E50" s="85"/>
      <c r="F50" s="85"/>
      <c r="G50" s="85"/>
      <c r="H50" s="85"/>
      <c r="I50" s="85"/>
      <c r="J50" s="85"/>
      <c r="K50" s="85"/>
    </row>
    <row r="51" spans="1:11">
      <c r="A51" s="85"/>
      <c r="B51" s="85"/>
      <c r="C51" s="85"/>
      <c r="D51" s="85"/>
      <c r="E51" s="85"/>
      <c r="F51" s="85"/>
      <c r="G51" s="85"/>
      <c r="H51" s="85"/>
      <c r="I51" s="85"/>
      <c r="J51" s="85"/>
      <c r="K51" s="85"/>
    </row>
    <row r="52" spans="1:11">
      <c r="A52" s="85"/>
      <c r="B52" s="85"/>
      <c r="C52" s="85"/>
      <c r="D52" s="85"/>
      <c r="E52" s="85"/>
      <c r="F52" s="85"/>
      <c r="G52" s="85"/>
      <c r="H52" s="85"/>
      <c r="I52" s="85"/>
      <c r="J52" s="85"/>
      <c r="K52" s="85"/>
    </row>
    <row r="53" spans="1:11">
      <c r="A53" s="85"/>
      <c r="B53" s="85"/>
      <c r="C53" s="85"/>
      <c r="D53" s="85"/>
      <c r="E53" s="85"/>
      <c r="F53" s="85"/>
      <c r="G53" s="85"/>
      <c r="H53" s="85"/>
      <c r="I53" s="85"/>
      <c r="J53" s="85"/>
      <c r="K53" s="85"/>
    </row>
    <row r="54" spans="1:11">
      <c r="A54" s="85"/>
      <c r="B54" s="85"/>
      <c r="C54" s="85"/>
      <c r="D54" s="85"/>
      <c r="E54" s="85"/>
      <c r="F54" s="85"/>
      <c r="G54" s="85"/>
      <c r="H54" s="85"/>
      <c r="I54" s="85"/>
      <c r="J54" s="85"/>
      <c r="K54" s="85"/>
    </row>
    <row r="55" spans="1:11">
      <c r="A55" s="85"/>
      <c r="B55" s="85"/>
      <c r="C55" s="85"/>
      <c r="D55" s="85"/>
      <c r="E55" s="85"/>
      <c r="F55" s="85"/>
      <c r="G55" s="85"/>
      <c r="H55" s="85"/>
      <c r="I55" s="85"/>
      <c r="J55" s="85"/>
      <c r="K55" s="85"/>
    </row>
    <row r="56" spans="1:11">
      <c r="A56" s="85"/>
      <c r="B56" s="85"/>
      <c r="C56" s="85"/>
      <c r="D56" s="85"/>
      <c r="E56" s="85"/>
      <c r="F56" s="85"/>
      <c r="G56" s="85"/>
      <c r="H56" s="85"/>
      <c r="I56" s="85"/>
      <c r="J56" s="85"/>
      <c r="K56" s="85"/>
    </row>
    <row r="57" spans="1:11">
      <c r="A57" s="85"/>
      <c r="B57" s="85"/>
      <c r="C57" s="85"/>
      <c r="D57" s="85"/>
      <c r="E57" s="85"/>
      <c r="F57" s="85"/>
      <c r="G57" s="85"/>
      <c r="H57" s="85"/>
      <c r="I57" s="85"/>
      <c r="J57" s="85"/>
      <c r="K57" s="85"/>
    </row>
    <row r="58" spans="1:11">
      <c r="A58" s="85"/>
      <c r="B58" s="85"/>
      <c r="C58" s="85"/>
      <c r="D58" s="85"/>
      <c r="E58" s="85"/>
      <c r="F58" s="85"/>
      <c r="G58" s="85"/>
      <c r="H58" s="85"/>
      <c r="I58" s="85"/>
      <c r="J58" s="85"/>
      <c r="K58" s="85"/>
    </row>
    <row r="59" spans="1:11">
      <c r="A59" s="85"/>
      <c r="B59" s="85"/>
      <c r="C59" s="85"/>
      <c r="D59" s="85"/>
      <c r="E59" s="85"/>
      <c r="F59" s="85"/>
      <c r="G59" s="85"/>
      <c r="H59" s="85"/>
      <c r="I59" s="85"/>
      <c r="J59" s="85"/>
      <c r="K59" s="85"/>
    </row>
    <row r="60" spans="1:11">
      <c r="A60" s="85"/>
      <c r="B60" s="85"/>
      <c r="C60" s="85"/>
      <c r="D60" s="85"/>
      <c r="E60" s="85"/>
      <c r="F60" s="85"/>
      <c r="G60" s="85"/>
      <c r="H60" s="85"/>
      <c r="I60" s="85"/>
      <c r="J60" s="85"/>
      <c r="K60" s="85"/>
    </row>
    <row r="61" spans="1:11">
      <c r="A61" s="85"/>
      <c r="B61" s="85"/>
      <c r="C61" s="85"/>
      <c r="D61" s="85"/>
      <c r="E61" s="85"/>
      <c r="F61" s="85"/>
      <c r="G61" s="85"/>
      <c r="H61" s="85"/>
      <c r="I61" s="85"/>
      <c r="J61" s="85"/>
      <c r="K61" s="85"/>
    </row>
    <row r="62" spans="1:11">
      <c r="A62" s="85"/>
      <c r="B62" s="85"/>
      <c r="C62" s="85"/>
      <c r="D62" s="85"/>
      <c r="E62" s="85"/>
      <c r="F62" s="85"/>
      <c r="G62" s="85"/>
      <c r="H62" s="85"/>
      <c r="I62" s="85"/>
      <c r="J62" s="85"/>
      <c r="K62" s="85"/>
    </row>
    <row r="63" spans="1:11">
      <c r="A63" s="85"/>
      <c r="B63" s="85"/>
      <c r="C63" s="85"/>
      <c r="D63" s="85"/>
      <c r="E63" s="85"/>
      <c r="F63" s="85"/>
      <c r="G63" s="85"/>
      <c r="H63" s="85"/>
      <c r="I63" s="85"/>
      <c r="J63" s="85"/>
      <c r="K63" s="85"/>
    </row>
    <row r="64" spans="1:11">
      <c r="A64" s="85"/>
      <c r="B64" s="85"/>
      <c r="C64" s="85"/>
      <c r="D64" s="85"/>
      <c r="E64" s="85"/>
      <c r="F64" s="85"/>
      <c r="G64" s="85"/>
      <c r="H64" s="85"/>
      <c r="I64" s="85"/>
      <c r="J64" s="85"/>
      <c r="K64" s="85"/>
    </row>
    <row r="65" spans="1:11">
      <c r="A65" s="85"/>
      <c r="B65" s="85"/>
      <c r="C65" s="85"/>
      <c r="D65" s="85"/>
      <c r="E65" s="85"/>
      <c r="F65" s="85"/>
      <c r="G65" s="85"/>
      <c r="H65" s="85"/>
      <c r="I65" s="85"/>
      <c r="J65" s="85"/>
      <c r="K65" s="85"/>
    </row>
    <row r="66" spans="1:11">
      <c r="A66" s="85"/>
      <c r="B66" s="85"/>
      <c r="C66" s="85"/>
      <c r="D66" s="85"/>
      <c r="E66" s="85"/>
      <c r="F66" s="85"/>
      <c r="G66" s="85"/>
      <c r="H66" s="85"/>
      <c r="I66" s="85"/>
      <c r="J66" s="85"/>
      <c r="K66" s="85"/>
    </row>
    <row r="67" spans="1:11">
      <c r="A67" s="85"/>
      <c r="B67" s="85"/>
      <c r="C67" s="85"/>
      <c r="D67" s="85"/>
      <c r="E67" s="85"/>
      <c r="F67" s="85"/>
      <c r="G67" s="85"/>
      <c r="H67" s="85"/>
      <c r="I67" s="85"/>
      <c r="J67" s="85"/>
      <c r="K67" s="85"/>
    </row>
    <row r="68" spans="1:11">
      <c r="A68" s="85"/>
      <c r="B68" s="85"/>
      <c r="C68" s="85"/>
      <c r="D68" s="85"/>
      <c r="E68" s="85"/>
      <c r="F68" s="85"/>
      <c r="G68" s="85"/>
      <c r="H68" s="85"/>
      <c r="I68" s="85"/>
      <c r="J68" s="85"/>
      <c r="K68" s="85"/>
    </row>
    <row r="69" spans="1:11">
      <c r="A69" s="85"/>
      <c r="B69" s="85"/>
      <c r="C69" s="85"/>
      <c r="D69" s="85"/>
      <c r="E69" s="85"/>
      <c r="F69" s="85"/>
      <c r="G69" s="85"/>
      <c r="H69" s="85"/>
      <c r="I69" s="85"/>
      <c r="J69" s="85"/>
      <c r="K69" s="85"/>
    </row>
    <row r="70" spans="1:11">
      <c r="A70" s="85"/>
      <c r="B70" s="85"/>
      <c r="C70" s="85"/>
      <c r="D70" s="85"/>
      <c r="E70" s="85"/>
      <c r="F70" s="85"/>
      <c r="G70" s="85"/>
      <c r="H70" s="85"/>
      <c r="I70" s="85"/>
      <c r="J70" s="85"/>
      <c r="K70" s="85"/>
    </row>
    <row r="71" spans="1:11">
      <c r="A71" s="85"/>
      <c r="B71" s="85"/>
      <c r="C71" s="85"/>
      <c r="D71" s="85"/>
      <c r="E71" s="85"/>
      <c r="F71" s="85"/>
      <c r="G71" s="85"/>
      <c r="H71" s="85"/>
      <c r="I71" s="85"/>
      <c r="J71" s="85"/>
      <c r="K71" s="85"/>
    </row>
    <row r="72" spans="1:11">
      <c r="A72" s="85"/>
      <c r="B72" s="85"/>
      <c r="C72" s="85"/>
      <c r="D72" s="85"/>
      <c r="E72" s="85"/>
      <c r="F72" s="85"/>
      <c r="G72" s="85"/>
      <c r="H72" s="85"/>
      <c r="I72" s="85"/>
      <c r="J72" s="85"/>
      <c r="K72" s="85"/>
    </row>
    <row r="73" spans="1:11">
      <c r="A73" s="85"/>
      <c r="B73" s="85"/>
      <c r="C73" s="85"/>
      <c r="D73" s="85"/>
      <c r="E73" s="85"/>
      <c r="F73" s="85"/>
      <c r="G73" s="85"/>
      <c r="H73" s="85"/>
      <c r="I73" s="85"/>
      <c r="J73" s="85"/>
      <c r="K73" s="85"/>
    </row>
    <row r="74" spans="1:11">
      <c r="A74" s="85"/>
      <c r="B74" s="85"/>
      <c r="C74" s="85"/>
      <c r="D74" s="85"/>
      <c r="E74" s="85"/>
      <c r="F74" s="85"/>
      <c r="G74" s="85"/>
      <c r="H74" s="85"/>
      <c r="I74" s="85"/>
      <c r="J74" s="85"/>
      <c r="K74" s="85"/>
    </row>
    <row r="75" spans="1:11">
      <c r="A75" s="85"/>
      <c r="B75" s="85"/>
      <c r="C75" s="85"/>
      <c r="D75" s="85"/>
      <c r="E75" s="85"/>
      <c r="F75" s="85"/>
      <c r="G75" s="85"/>
      <c r="H75" s="85"/>
      <c r="I75" s="85"/>
      <c r="J75" s="85"/>
      <c r="K75" s="85"/>
    </row>
    <row r="76" spans="1:11">
      <c r="A76" s="85"/>
      <c r="B76" s="85"/>
      <c r="C76" s="85"/>
      <c r="D76" s="85"/>
      <c r="E76" s="85"/>
      <c r="F76" s="85"/>
      <c r="G76" s="85"/>
      <c r="H76" s="85"/>
      <c r="I76" s="85"/>
      <c r="J76" s="85"/>
      <c r="K76" s="85"/>
    </row>
    <row r="77" spans="1:11">
      <c r="A77" s="85"/>
      <c r="B77" s="85"/>
      <c r="C77" s="85"/>
      <c r="D77" s="85"/>
      <c r="E77" s="85"/>
      <c r="F77" s="85"/>
      <c r="G77" s="85"/>
      <c r="H77" s="85"/>
      <c r="I77" s="85"/>
      <c r="J77" s="85"/>
      <c r="K77" s="85"/>
    </row>
    <row r="78" spans="1:11">
      <c r="A78" s="85"/>
      <c r="B78" s="85"/>
      <c r="C78" s="85"/>
      <c r="D78" s="85"/>
      <c r="E78" s="85"/>
      <c r="F78" s="85"/>
      <c r="G78" s="85"/>
      <c r="H78" s="85"/>
      <c r="I78" s="85"/>
      <c r="J78" s="85"/>
      <c r="K78" s="85"/>
    </row>
    <row r="79" spans="1:11">
      <c r="A79" s="85"/>
      <c r="B79" s="85"/>
      <c r="C79" s="85"/>
      <c r="D79" s="85"/>
      <c r="E79" s="85"/>
      <c r="F79" s="85"/>
      <c r="G79" s="85"/>
      <c r="H79" s="85"/>
      <c r="I79" s="85"/>
      <c r="J79" s="85"/>
      <c r="K79" s="85"/>
    </row>
    <row r="80" spans="1:11">
      <c r="A80" s="85"/>
      <c r="B80" s="85"/>
      <c r="C80" s="85"/>
      <c r="D80" s="85"/>
      <c r="E80" s="85"/>
      <c r="F80" s="85"/>
      <c r="G80" s="85"/>
      <c r="H80" s="85"/>
      <c r="I80" s="85"/>
      <c r="J80" s="85"/>
      <c r="K80" s="85"/>
    </row>
    <row r="81" spans="1:11">
      <c r="A81" s="85"/>
      <c r="B81" s="85"/>
      <c r="C81" s="85"/>
      <c r="D81" s="85"/>
      <c r="E81" s="85"/>
      <c r="F81" s="85"/>
      <c r="G81" s="85"/>
      <c r="H81" s="85"/>
      <c r="I81" s="85"/>
      <c r="J81" s="85"/>
      <c r="K81" s="85"/>
    </row>
    <row r="82" spans="1:11">
      <c r="A82" s="85"/>
      <c r="B82" s="85"/>
      <c r="C82" s="85"/>
      <c r="D82" s="85"/>
      <c r="E82" s="85"/>
      <c r="F82" s="85"/>
      <c r="G82" s="85"/>
      <c r="H82" s="85"/>
      <c r="I82" s="85"/>
      <c r="J82" s="85"/>
      <c r="K82" s="85"/>
    </row>
    <row r="83" spans="1:11">
      <c r="A83" s="85"/>
      <c r="B83" s="85"/>
      <c r="C83" s="85"/>
      <c r="D83" s="85"/>
      <c r="E83" s="85"/>
      <c r="F83" s="85"/>
      <c r="G83" s="85"/>
      <c r="H83" s="85"/>
      <c r="I83" s="85"/>
      <c r="J83" s="85"/>
      <c r="K83" s="85"/>
    </row>
    <row r="84" spans="1:11">
      <c r="A84" s="85"/>
      <c r="B84" s="85"/>
      <c r="C84" s="85"/>
      <c r="D84" s="85"/>
      <c r="E84" s="85"/>
      <c r="F84" s="85"/>
      <c r="G84" s="85"/>
      <c r="H84" s="85"/>
      <c r="I84" s="85"/>
      <c r="J84" s="85"/>
      <c r="K84" s="85"/>
    </row>
    <row r="85" spans="1:11">
      <c r="A85" s="85"/>
      <c r="B85" s="85"/>
      <c r="C85" s="85"/>
      <c r="D85" s="85"/>
      <c r="E85" s="85"/>
      <c r="F85" s="85"/>
      <c r="G85" s="85"/>
      <c r="H85" s="85"/>
      <c r="I85" s="85"/>
      <c r="J85" s="85"/>
      <c r="K85" s="85"/>
    </row>
    <row r="86" spans="1:11">
      <c r="A86" s="85"/>
      <c r="B86" s="85"/>
      <c r="C86" s="85"/>
      <c r="D86" s="85"/>
      <c r="E86" s="85"/>
      <c r="F86" s="85"/>
      <c r="G86" s="85"/>
      <c r="H86" s="85"/>
      <c r="I86" s="85"/>
      <c r="J86" s="85"/>
      <c r="K86" s="85"/>
    </row>
    <row r="87" spans="1:11">
      <c r="A87" s="85"/>
      <c r="B87" s="85"/>
      <c r="C87" s="85"/>
      <c r="D87" s="85"/>
      <c r="E87" s="85"/>
      <c r="F87" s="85"/>
      <c r="G87" s="85"/>
      <c r="H87" s="85"/>
      <c r="I87" s="85"/>
      <c r="J87" s="85"/>
      <c r="K87" s="85"/>
    </row>
    <row r="88" spans="1:11">
      <c r="A88" s="85"/>
      <c r="B88" s="85"/>
      <c r="C88" s="85"/>
      <c r="D88" s="85"/>
      <c r="E88" s="85"/>
      <c r="F88" s="85"/>
      <c r="G88" s="85"/>
      <c r="H88" s="85"/>
      <c r="I88" s="85"/>
      <c r="J88" s="85"/>
      <c r="K88" s="85"/>
    </row>
    <row r="89" spans="1:11">
      <c r="A89" s="85"/>
      <c r="B89" s="85"/>
      <c r="C89" s="85"/>
      <c r="D89" s="85"/>
      <c r="E89" s="85"/>
      <c r="F89" s="85"/>
      <c r="G89" s="85"/>
      <c r="H89" s="85"/>
      <c r="I89" s="85"/>
      <c r="J89" s="85"/>
      <c r="K89" s="85"/>
    </row>
    <row r="90" spans="1:11">
      <c r="A90" s="85"/>
      <c r="B90" s="85"/>
      <c r="C90" s="85"/>
      <c r="D90" s="85"/>
      <c r="E90" s="85"/>
      <c r="F90" s="85"/>
      <c r="G90" s="85"/>
      <c r="H90" s="85"/>
      <c r="I90" s="85"/>
      <c r="J90" s="85"/>
      <c r="K90" s="85"/>
    </row>
    <row r="91" spans="1:11">
      <c r="A91" s="85"/>
      <c r="B91" s="85"/>
      <c r="C91" s="85"/>
      <c r="D91" s="85"/>
      <c r="E91" s="85"/>
      <c r="F91" s="85"/>
      <c r="G91" s="85"/>
      <c r="H91" s="85"/>
      <c r="I91" s="85"/>
      <c r="J91" s="85"/>
      <c r="K91" s="85"/>
    </row>
    <row r="92" spans="1:11">
      <c r="A92" s="85"/>
      <c r="B92" s="85"/>
      <c r="C92" s="85"/>
      <c r="D92" s="85"/>
      <c r="E92" s="85"/>
      <c r="F92" s="85"/>
      <c r="G92" s="85"/>
      <c r="H92" s="85"/>
      <c r="I92" s="85"/>
      <c r="J92" s="85"/>
      <c r="K92" s="85"/>
    </row>
    <row r="93" spans="1:11">
      <c r="A93" s="85"/>
      <c r="B93" s="85"/>
      <c r="C93" s="85"/>
      <c r="D93" s="85"/>
      <c r="E93" s="85"/>
      <c r="F93" s="85"/>
      <c r="G93" s="85"/>
      <c r="H93" s="85"/>
      <c r="I93" s="85"/>
      <c r="J93" s="85"/>
      <c r="K93" s="85"/>
    </row>
    <row r="94" spans="1:11">
      <c r="A94" s="85"/>
      <c r="B94" s="85"/>
      <c r="C94" s="85"/>
      <c r="D94" s="85"/>
      <c r="E94" s="85"/>
      <c r="F94" s="85"/>
      <c r="G94" s="85"/>
      <c r="H94" s="85"/>
      <c r="I94" s="85"/>
      <c r="J94" s="85"/>
      <c r="K94" s="85"/>
    </row>
    <row r="95" spans="1:11">
      <c r="A95" s="85"/>
      <c r="B95" s="85"/>
      <c r="C95" s="85"/>
      <c r="D95" s="85"/>
      <c r="E95" s="85"/>
      <c r="F95" s="85"/>
      <c r="G95" s="85"/>
      <c r="H95" s="85"/>
      <c r="I95" s="85"/>
      <c r="J95" s="85"/>
      <c r="K95" s="85"/>
    </row>
    <row r="96" spans="1:11">
      <c r="A96" s="85"/>
      <c r="B96" s="85"/>
      <c r="C96" s="85"/>
      <c r="D96" s="85"/>
      <c r="E96" s="85"/>
      <c r="F96" s="85"/>
      <c r="G96" s="85"/>
      <c r="H96" s="85"/>
      <c r="I96" s="85"/>
      <c r="J96" s="85"/>
      <c r="K96" s="85"/>
    </row>
    <row r="97" spans="1:11">
      <c r="A97" s="85"/>
      <c r="B97" s="85"/>
      <c r="C97" s="85"/>
      <c r="D97" s="85"/>
      <c r="E97" s="85"/>
      <c r="F97" s="85"/>
      <c r="G97" s="85"/>
      <c r="H97" s="85"/>
      <c r="I97" s="85"/>
      <c r="J97" s="85"/>
      <c r="K97" s="85"/>
    </row>
    <row r="98" spans="1:11">
      <c r="A98" s="85"/>
      <c r="B98" s="85"/>
      <c r="C98" s="85"/>
      <c r="D98" s="85"/>
      <c r="E98" s="85"/>
      <c r="F98" s="85"/>
      <c r="G98" s="85"/>
      <c r="H98" s="85"/>
      <c r="I98" s="85"/>
      <c r="J98" s="85"/>
      <c r="K98" s="85"/>
    </row>
    <row r="99" spans="1:11">
      <c r="A99" s="85"/>
      <c r="B99" s="85"/>
      <c r="C99" s="85"/>
      <c r="D99" s="85"/>
      <c r="E99" s="85"/>
      <c r="F99" s="85"/>
      <c r="G99" s="85"/>
      <c r="H99" s="85"/>
      <c r="I99" s="85"/>
      <c r="J99" s="85"/>
      <c r="K99" s="85"/>
    </row>
    <row r="100" spans="1:11">
      <c r="A100" s="85"/>
      <c r="B100" s="85"/>
      <c r="C100" s="85"/>
      <c r="D100" s="85"/>
      <c r="E100" s="85"/>
      <c r="F100" s="85"/>
      <c r="G100" s="85"/>
      <c r="H100" s="85"/>
      <c r="I100" s="85"/>
      <c r="J100" s="85"/>
      <c r="K100" s="85"/>
    </row>
    <row r="101" spans="1:11">
      <c r="A101" s="85"/>
      <c r="B101" s="85"/>
      <c r="C101" s="85"/>
      <c r="D101" s="85"/>
      <c r="E101" s="85"/>
      <c r="F101" s="85"/>
      <c r="G101" s="85"/>
      <c r="H101" s="85"/>
      <c r="I101" s="85"/>
      <c r="J101" s="85"/>
      <c r="K101" s="85"/>
    </row>
    <row r="102" spans="1:11">
      <c r="A102" s="85"/>
      <c r="B102" s="85"/>
      <c r="C102" s="85"/>
      <c r="D102" s="85"/>
      <c r="E102" s="85"/>
      <c r="F102" s="85"/>
      <c r="G102" s="85"/>
      <c r="H102" s="85"/>
      <c r="I102" s="85"/>
      <c r="J102" s="85"/>
      <c r="K102" s="85"/>
    </row>
    <row r="103" spans="1:11">
      <c r="A103" s="85"/>
      <c r="B103" s="85"/>
      <c r="C103" s="85"/>
      <c r="D103" s="85"/>
      <c r="E103" s="85"/>
      <c r="F103" s="85"/>
      <c r="G103" s="85"/>
      <c r="H103" s="85"/>
      <c r="I103" s="85"/>
      <c r="J103" s="85"/>
      <c r="K103" s="85"/>
    </row>
    <row r="104" spans="1:11">
      <c r="A104" s="85"/>
      <c r="B104" s="85"/>
      <c r="C104" s="85"/>
      <c r="D104" s="85"/>
      <c r="E104" s="85"/>
      <c r="F104" s="85"/>
      <c r="G104" s="85"/>
      <c r="H104" s="85"/>
      <c r="I104" s="85"/>
      <c r="J104" s="85"/>
      <c r="K104" s="85"/>
    </row>
    <row r="105" spans="1:11">
      <c r="A105" s="85"/>
      <c r="B105" s="85"/>
      <c r="C105" s="85"/>
      <c r="D105" s="85"/>
      <c r="E105" s="85"/>
      <c r="F105" s="85"/>
      <c r="G105" s="85"/>
      <c r="H105" s="85"/>
      <c r="I105" s="85"/>
      <c r="J105" s="85"/>
      <c r="K105" s="85"/>
    </row>
    <row r="106" spans="1:11">
      <c r="A106" s="85"/>
      <c r="B106" s="85"/>
      <c r="C106" s="85"/>
      <c r="D106" s="85"/>
      <c r="E106" s="85"/>
      <c r="F106" s="85"/>
      <c r="G106" s="85"/>
      <c r="H106" s="85"/>
      <c r="I106" s="85"/>
      <c r="J106" s="85"/>
      <c r="K106" s="85"/>
    </row>
    <row r="107" spans="1:11">
      <c r="A107" s="85"/>
      <c r="B107" s="85"/>
      <c r="C107" s="85"/>
      <c r="D107" s="85"/>
      <c r="E107" s="85"/>
      <c r="F107" s="85"/>
      <c r="G107" s="85"/>
      <c r="H107" s="85"/>
      <c r="I107" s="85"/>
      <c r="J107" s="85"/>
      <c r="K107" s="85"/>
    </row>
    <row r="108" spans="1:11">
      <c r="A108" s="85"/>
      <c r="B108" s="85"/>
      <c r="C108" s="85"/>
      <c r="D108" s="85"/>
      <c r="E108" s="85"/>
      <c r="F108" s="85"/>
      <c r="G108" s="85"/>
      <c r="H108" s="85"/>
      <c r="I108" s="85"/>
      <c r="J108" s="85"/>
      <c r="K108" s="85"/>
    </row>
    <row r="109" spans="1:11">
      <c r="A109" s="85"/>
      <c r="B109" s="85"/>
      <c r="C109" s="85"/>
      <c r="D109" s="85"/>
      <c r="E109" s="85"/>
      <c r="F109" s="85"/>
      <c r="G109" s="85"/>
      <c r="H109" s="85"/>
      <c r="I109" s="85"/>
      <c r="J109" s="85"/>
      <c r="K109" s="85"/>
    </row>
    <row r="110" spans="1:11">
      <c r="A110" s="85"/>
      <c r="B110" s="85"/>
      <c r="C110" s="85"/>
      <c r="D110" s="85"/>
      <c r="E110" s="85"/>
      <c r="F110" s="85"/>
      <c r="G110" s="85"/>
      <c r="H110" s="85"/>
      <c r="I110" s="85"/>
      <c r="J110" s="85"/>
      <c r="K110" s="85"/>
    </row>
    <row r="111" spans="1:11">
      <c r="A111" s="85"/>
      <c r="B111" s="85"/>
      <c r="C111" s="85"/>
      <c r="D111" s="85"/>
      <c r="E111" s="85"/>
      <c r="F111" s="85"/>
      <c r="G111" s="85"/>
      <c r="H111" s="85"/>
      <c r="I111" s="85"/>
      <c r="J111" s="85"/>
      <c r="K111" s="85"/>
    </row>
  </sheetData>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4922C"/>
  </sheetPr>
  <dimension ref="A1:N69"/>
  <sheetViews>
    <sheetView showGridLines="0" topLeftCell="A13" zoomScale="97" zoomScaleNormal="100" workbookViewId="0">
      <selection activeCell="A55" sqref="A55"/>
    </sheetView>
  </sheetViews>
  <sheetFormatPr defaultColWidth="8.5703125" defaultRowHeight="11.25"/>
  <cols>
    <col min="1" max="1" width="65.5703125" style="1" customWidth="1"/>
    <col min="2" max="5" width="12.7109375" style="59" customWidth="1"/>
    <col min="6" max="6" width="12.7109375" style="1" customWidth="1"/>
    <col min="7" max="7" width="23.7109375" style="1" customWidth="1"/>
    <col min="8" max="8" width="24.42578125" style="1" customWidth="1"/>
    <col min="9" max="10" width="11.42578125" style="1" customWidth="1"/>
    <col min="11" max="11" width="13.42578125" style="1" customWidth="1"/>
    <col min="12" max="12" width="10.5703125" style="1" customWidth="1"/>
    <col min="13" max="13" width="11.5703125" style="1" customWidth="1"/>
    <col min="14" max="16384" width="8.5703125" style="1"/>
  </cols>
  <sheetData>
    <row r="1" spans="1:9" ht="15" customHeight="1">
      <c r="A1" s="371"/>
      <c r="B1" s="372"/>
      <c r="C1" s="373"/>
      <c r="D1" s="374"/>
      <c r="E1" s="373"/>
      <c r="F1" s="375"/>
      <c r="G1" s="195"/>
    </row>
    <row r="2" spans="1:9" ht="15" customHeight="1">
      <c r="A2" s="135"/>
      <c r="B2" s="132"/>
      <c r="C2" s="132"/>
      <c r="D2" s="132"/>
      <c r="E2" s="132"/>
      <c r="F2" s="135"/>
      <c r="G2" s="18"/>
    </row>
    <row r="3" spans="1:9" ht="15" customHeight="1">
      <c r="A3" s="135"/>
      <c r="B3" s="132"/>
      <c r="C3" s="132"/>
      <c r="D3" s="132"/>
      <c r="E3" s="132"/>
      <c r="F3" s="135"/>
      <c r="G3" s="20"/>
    </row>
    <row r="4" spans="1:9" ht="15" customHeight="1">
      <c r="A4" s="376"/>
      <c r="B4" s="132"/>
      <c r="C4" s="132"/>
      <c r="D4" s="132"/>
      <c r="E4" s="132"/>
      <c r="F4" s="135"/>
      <c r="G4" s="377"/>
    </row>
    <row r="5" spans="1:9" ht="15" customHeight="1">
      <c r="A5" s="94"/>
      <c r="B5" s="95"/>
      <c r="C5" s="95"/>
      <c r="D5" s="95"/>
      <c r="E5" s="95"/>
      <c r="F5" s="94"/>
      <c r="G5" s="94"/>
    </row>
    <row r="6" spans="1:9" s="61" customFormat="1" ht="15" customHeight="1">
      <c r="A6" s="114"/>
      <c r="B6" s="115"/>
      <c r="C6" s="114"/>
      <c r="D6" s="114"/>
      <c r="E6" s="114"/>
      <c r="F6" s="114"/>
      <c r="G6" s="114"/>
      <c r="H6" s="114"/>
      <c r="I6" s="114"/>
    </row>
    <row r="7" spans="1:9" s="61" customFormat="1" ht="15" customHeight="1">
      <c r="B7" s="115"/>
      <c r="C7" s="114"/>
      <c r="D7" s="114"/>
      <c r="E7" s="114"/>
      <c r="F7" s="114"/>
      <c r="G7" s="114"/>
      <c r="H7" s="114"/>
      <c r="I7" s="114"/>
    </row>
    <row r="8" spans="1:9" s="61" customFormat="1" ht="15" customHeight="1">
      <c r="A8" s="114"/>
      <c r="B8" s="115"/>
      <c r="C8" s="114"/>
      <c r="D8" s="114"/>
      <c r="E8" s="114"/>
      <c r="F8" s="114"/>
      <c r="G8" s="114"/>
      <c r="H8" s="114"/>
      <c r="I8" s="114"/>
    </row>
    <row r="9" spans="1:9" s="61" customFormat="1" ht="15" customHeight="1">
      <c r="A9" s="114"/>
      <c r="B9" s="115"/>
      <c r="C9" s="114"/>
      <c r="D9" s="114"/>
      <c r="E9" s="114"/>
      <c r="F9" s="114"/>
      <c r="G9" s="114"/>
      <c r="H9" s="114"/>
      <c r="I9" s="114"/>
    </row>
    <row r="10" spans="1:9" s="61" customFormat="1" ht="15" customHeight="1">
      <c r="A10" s="114"/>
      <c r="B10" s="115"/>
      <c r="C10" s="114"/>
      <c r="D10" s="114"/>
      <c r="E10" s="114"/>
      <c r="F10" s="114"/>
      <c r="G10" s="114"/>
      <c r="H10" s="114"/>
      <c r="I10" s="114"/>
    </row>
    <row r="11" spans="1:9" s="61" customFormat="1" ht="15" customHeight="1">
      <c r="A11" s="114"/>
      <c r="B11" s="115"/>
      <c r="C11" s="114"/>
      <c r="D11" s="114"/>
      <c r="E11" s="114"/>
      <c r="F11" s="114"/>
      <c r="G11" s="114"/>
      <c r="H11" s="114"/>
      <c r="I11" s="114"/>
    </row>
    <row r="12" spans="1:9" s="61" customFormat="1" ht="15" customHeight="1">
      <c r="A12" s="114"/>
      <c r="B12" s="115"/>
      <c r="C12" s="114"/>
      <c r="D12" s="114"/>
      <c r="E12" s="114"/>
      <c r="F12" s="114"/>
      <c r="G12" s="114"/>
      <c r="H12" s="114"/>
      <c r="I12" s="114"/>
    </row>
    <row r="13" spans="1:9" s="61" customFormat="1" ht="15" customHeight="1">
      <c r="A13" s="114"/>
      <c r="B13" s="115"/>
      <c r="C13" s="114"/>
      <c r="D13" s="114"/>
      <c r="E13" s="114"/>
      <c r="F13" s="114"/>
      <c r="G13" s="114"/>
      <c r="H13" s="114"/>
      <c r="I13" s="114"/>
    </row>
    <row r="14" spans="1:9" s="61" customFormat="1" ht="15" customHeight="1">
      <c r="A14" s="114"/>
      <c r="B14" s="115"/>
      <c r="C14" s="114"/>
      <c r="D14" s="114"/>
      <c r="E14" s="114"/>
      <c r="F14" s="114"/>
      <c r="G14" s="114"/>
      <c r="H14" s="114"/>
      <c r="I14" s="114"/>
    </row>
    <row r="15" spans="1:9" s="61" customFormat="1" ht="15" customHeight="1">
      <c r="A15" s="114"/>
      <c r="B15" s="115"/>
      <c r="C15" s="114"/>
      <c r="D15" s="114"/>
      <c r="E15" s="114"/>
      <c r="F15" s="114"/>
      <c r="G15" s="114"/>
      <c r="H15" s="114"/>
      <c r="I15" s="114"/>
    </row>
    <row r="16" spans="1:9" s="61" customFormat="1" ht="15" customHeight="1">
      <c r="A16" s="114"/>
      <c r="B16" s="115"/>
      <c r="C16" s="114"/>
      <c r="D16" s="114"/>
      <c r="E16" s="114"/>
      <c r="F16" s="114"/>
      <c r="G16" s="114"/>
      <c r="H16" s="114"/>
      <c r="I16" s="114"/>
    </row>
    <row r="17" spans="1:12" s="61" customFormat="1" ht="15" customHeight="1">
      <c r="A17" s="114"/>
      <c r="B17" s="115"/>
      <c r="C17" s="114"/>
      <c r="D17" s="114"/>
      <c r="E17" s="114"/>
      <c r="F17" s="114"/>
      <c r="G17" s="114"/>
      <c r="H17" s="114"/>
      <c r="I17" s="114"/>
    </row>
    <row r="18" spans="1:12" s="61" customFormat="1" ht="15" customHeight="1">
      <c r="A18" s="114"/>
      <c r="B18" s="115"/>
      <c r="C18" s="114"/>
      <c r="D18" s="114"/>
      <c r="E18" s="114"/>
      <c r="F18" s="114"/>
      <c r="G18" s="114"/>
      <c r="H18" s="114"/>
      <c r="I18" s="114"/>
    </row>
    <row r="19" spans="1:12" s="61" customFormat="1" ht="15" customHeight="1">
      <c r="A19" s="114"/>
      <c r="B19" s="115"/>
      <c r="C19" s="114"/>
      <c r="D19" s="114"/>
      <c r="E19" s="114"/>
      <c r="F19" s="114"/>
      <c r="G19" s="114"/>
      <c r="H19" s="114"/>
      <c r="I19" s="114"/>
    </row>
    <row r="20" spans="1:12" s="61" customFormat="1" ht="15" customHeight="1">
      <c r="A20" s="114"/>
      <c r="B20" s="115"/>
      <c r="C20" s="114"/>
      <c r="D20" s="114"/>
      <c r="E20" s="114"/>
      <c r="F20" s="114"/>
      <c r="G20" s="114"/>
      <c r="H20" s="114"/>
      <c r="I20" s="114"/>
    </row>
    <row r="21" spans="1:12" s="61" customFormat="1" ht="15" customHeight="1">
      <c r="A21" s="785" t="s">
        <v>222</v>
      </c>
      <c r="B21" s="785"/>
      <c r="C21" s="785"/>
      <c r="D21" s="785"/>
      <c r="E21" s="785"/>
      <c r="F21" s="785"/>
      <c r="G21" s="785"/>
      <c r="H21" s="378"/>
    </row>
    <row r="22" spans="1:12" s="61" customFormat="1" ht="15" customHeight="1">
      <c r="A22" s="785"/>
      <c r="B22" s="785"/>
      <c r="C22" s="785"/>
      <c r="D22" s="785"/>
      <c r="E22" s="785"/>
      <c r="F22" s="785"/>
      <c r="G22" s="785"/>
      <c r="H22" s="378"/>
    </row>
    <row r="23" spans="1:12" s="61" customFormat="1" ht="15" customHeight="1">
      <c r="A23" s="785"/>
      <c r="B23" s="785"/>
      <c r="C23" s="785"/>
      <c r="D23" s="785"/>
      <c r="E23" s="785"/>
      <c r="F23" s="785"/>
      <c r="G23" s="785"/>
      <c r="H23" s="378"/>
    </row>
    <row r="24" spans="1:12" s="61" customFormat="1" ht="15" customHeight="1">
      <c r="A24" s="785"/>
      <c r="B24" s="785"/>
      <c r="C24" s="785"/>
      <c r="D24" s="785"/>
      <c r="E24" s="785"/>
      <c r="F24" s="785"/>
      <c r="G24" s="785"/>
      <c r="H24" s="378"/>
    </row>
    <row r="25" spans="1:12" s="61" customFormat="1" ht="15" customHeight="1">
      <c r="A25" s="785"/>
      <c r="B25" s="785"/>
      <c r="C25" s="785"/>
      <c r="D25" s="785"/>
      <c r="E25" s="785"/>
      <c r="F25" s="785"/>
      <c r="G25" s="785"/>
      <c r="H25" s="378"/>
    </row>
    <row r="26" spans="1:12" s="61" customFormat="1" ht="15" customHeight="1">
      <c r="A26" s="785"/>
      <c r="B26" s="785"/>
      <c r="C26" s="785"/>
      <c r="D26" s="785"/>
      <c r="E26" s="785"/>
      <c r="F26" s="785"/>
      <c r="G26" s="785"/>
      <c r="H26" s="378"/>
    </row>
    <row r="27" spans="1:12" s="61" customFormat="1" ht="15" customHeight="1">
      <c r="A27" s="785"/>
      <c r="B27" s="785"/>
      <c r="C27" s="785"/>
      <c r="D27" s="785"/>
      <c r="E27" s="785"/>
      <c r="F27" s="785"/>
      <c r="G27" s="785"/>
      <c r="H27" s="378"/>
    </row>
    <row r="28" spans="1:12" s="61" customFormat="1" ht="15" customHeight="1">
      <c r="A28" s="785"/>
      <c r="B28" s="785"/>
      <c r="C28" s="785"/>
      <c r="D28" s="785"/>
      <c r="E28" s="785"/>
      <c r="F28" s="785"/>
      <c r="G28" s="785"/>
      <c r="H28" s="378"/>
    </row>
    <row r="29" spans="1:12" s="61" customFormat="1" ht="75" customHeight="1">
      <c r="A29" s="785"/>
      <c r="B29" s="785"/>
      <c r="C29" s="785"/>
      <c r="D29" s="785"/>
      <c r="E29" s="785"/>
      <c r="F29" s="785"/>
      <c r="G29" s="785"/>
      <c r="H29" s="378"/>
    </row>
    <row r="30" spans="1:12" ht="15" customHeight="1">
      <c r="A30" s="379"/>
      <c r="B30" s="132"/>
      <c r="C30" s="132"/>
      <c r="D30" s="132"/>
      <c r="E30" s="132"/>
      <c r="F30" s="135"/>
      <c r="G30" s="79"/>
    </row>
    <row r="31" spans="1:12" ht="15" customHeight="1">
      <c r="A31" s="741" t="s">
        <v>156</v>
      </c>
      <c r="B31" s="741"/>
      <c r="C31" s="741"/>
      <c r="D31" s="741"/>
      <c r="E31" s="132"/>
      <c r="F31" s="135"/>
      <c r="G31" s="20"/>
    </row>
    <row r="32" spans="1:12" ht="15" customHeight="1" thickBot="1">
      <c r="A32" s="742"/>
      <c r="B32" s="742"/>
      <c r="C32" s="742"/>
      <c r="D32" s="742"/>
      <c r="E32" s="16"/>
      <c r="F32" s="28"/>
      <c r="G32" s="119"/>
      <c r="H32" s="3"/>
      <c r="I32" s="3"/>
      <c r="J32" s="4"/>
      <c r="K32" s="4"/>
      <c r="L32" s="4"/>
    </row>
    <row r="33" spans="1:13" ht="15" customHeight="1">
      <c r="A33" s="380"/>
      <c r="B33" s="257">
        <v>2024</v>
      </c>
      <c r="C33" s="381">
        <v>2023</v>
      </c>
      <c r="D33" s="143">
        <v>2022</v>
      </c>
      <c r="E33" s="193">
        <v>2021</v>
      </c>
      <c r="F33" s="271">
        <v>2020</v>
      </c>
      <c r="G33" s="20"/>
      <c r="H33" s="6"/>
      <c r="I33" s="7"/>
      <c r="J33" s="8"/>
      <c r="K33" s="8"/>
      <c r="L33" s="8"/>
      <c r="M33" s="9"/>
    </row>
    <row r="34" spans="1:13" s="23" customFormat="1" ht="15" customHeight="1">
      <c r="A34" s="176" t="s">
        <v>157</v>
      </c>
      <c r="B34" s="267">
        <v>20787425</v>
      </c>
      <c r="C34" s="247">
        <v>21231621</v>
      </c>
      <c r="D34" s="248">
        <v>21210789</v>
      </c>
      <c r="E34" s="247">
        <v>19034004</v>
      </c>
      <c r="F34" s="382" t="s">
        <v>9</v>
      </c>
      <c r="G34" s="20"/>
      <c r="H34" s="24"/>
      <c r="I34" s="26"/>
      <c r="J34" s="26"/>
      <c r="K34" s="26"/>
      <c r="L34" s="26"/>
      <c r="M34" s="26"/>
    </row>
    <row r="35" spans="1:13" s="23" customFormat="1" ht="15" customHeight="1">
      <c r="A35" s="181" t="s">
        <v>158</v>
      </c>
      <c r="B35" s="267">
        <v>26</v>
      </c>
      <c r="C35" s="251">
        <v>21</v>
      </c>
      <c r="D35" s="252">
        <v>29</v>
      </c>
      <c r="E35" s="251">
        <v>22</v>
      </c>
      <c r="F35" s="308" t="s">
        <v>9</v>
      </c>
      <c r="G35" s="20"/>
      <c r="H35" s="24"/>
      <c r="I35" s="26"/>
      <c r="J35" s="26"/>
      <c r="K35" s="26"/>
      <c r="L35" s="26"/>
      <c r="M35" s="26"/>
    </row>
    <row r="36" spans="1:13" s="23" customFormat="1" ht="15" customHeight="1">
      <c r="A36" s="181" t="s">
        <v>159</v>
      </c>
      <c r="B36" s="267">
        <v>2</v>
      </c>
      <c r="C36" s="251">
        <v>6</v>
      </c>
      <c r="D36" s="252">
        <v>6</v>
      </c>
      <c r="E36" s="251">
        <v>9</v>
      </c>
      <c r="F36" s="308" t="s">
        <v>9</v>
      </c>
      <c r="G36" s="20"/>
      <c r="H36" s="24"/>
      <c r="I36" s="25"/>
      <c r="J36" s="25"/>
      <c r="K36" s="25"/>
      <c r="L36" s="25"/>
      <c r="M36" s="25"/>
    </row>
    <row r="37" spans="1:13" ht="15" customHeight="1">
      <c r="A37" s="181" t="s">
        <v>160</v>
      </c>
      <c r="B37" s="267">
        <v>0</v>
      </c>
      <c r="C37" s="251">
        <v>0</v>
      </c>
      <c r="D37" s="252">
        <v>0</v>
      </c>
      <c r="E37" s="251">
        <v>2</v>
      </c>
      <c r="F37" s="308">
        <v>1</v>
      </c>
      <c r="G37" s="79"/>
      <c r="H37" s="11"/>
      <c r="I37" s="12"/>
      <c r="J37" s="12"/>
      <c r="K37" s="12"/>
      <c r="L37" s="12"/>
      <c r="M37" s="12"/>
    </row>
    <row r="38" spans="1:13" ht="15" customHeight="1">
      <c r="A38" s="176" t="s">
        <v>161</v>
      </c>
      <c r="B38" s="187">
        <v>1.25</v>
      </c>
      <c r="C38" s="188">
        <v>0.99</v>
      </c>
      <c r="D38" s="189">
        <v>1.37</v>
      </c>
      <c r="E38" s="188">
        <v>1.26</v>
      </c>
      <c r="F38" s="383">
        <v>1.38</v>
      </c>
      <c r="G38" s="18"/>
      <c r="H38" s="11"/>
      <c r="I38" s="14"/>
      <c r="J38" s="14"/>
      <c r="K38" s="14"/>
      <c r="L38" s="14"/>
      <c r="M38" s="14"/>
    </row>
    <row r="39" spans="1:13" ht="15" customHeight="1">
      <c r="A39" s="176" t="s">
        <v>162</v>
      </c>
      <c r="B39" s="267">
        <v>365</v>
      </c>
      <c r="C39" s="247">
        <v>37</v>
      </c>
      <c r="D39" s="248">
        <v>93</v>
      </c>
      <c r="E39" s="247">
        <v>676</v>
      </c>
      <c r="F39" s="382">
        <v>474</v>
      </c>
      <c r="G39" s="20"/>
    </row>
    <row r="40" spans="1:13" ht="15" customHeight="1">
      <c r="A40" s="176" t="s">
        <v>163</v>
      </c>
      <c r="B40" s="187">
        <v>0.1</v>
      </c>
      <c r="C40" s="188">
        <v>0.28000000000000003</v>
      </c>
      <c r="D40" s="189">
        <v>0.28000000000000003</v>
      </c>
      <c r="E40" s="188">
        <v>0.47</v>
      </c>
      <c r="F40" s="383">
        <v>0.28000000000000003</v>
      </c>
      <c r="G40" s="20"/>
    </row>
    <row r="41" spans="1:13" ht="15" customHeight="1">
      <c r="A41" s="384"/>
      <c r="B41" s="325"/>
      <c r="C41" s="385"/>
      <c r="D41" s="386"/>
      <c r="E41" s="385"/>
      <c r="F41" s="135"/>
      <c r="G41" s="119"/>
    </row>
    <row r="42" spans="1:13" ht="15" customHeight="1">
      <c r="A42" s="741" t="s">
        <v>164</v>
      </c>
      <c r="B42" s="741"/>
      <c r="C42" s="741"/>
      <c r="D42" s="741"/>
      <c r="E42" s="786"/>
      <c r="F42" s="135"/>
      <c r="G42" s="34"/>
    </row>
    <row r="43" spans="1:13" ht="15" customHeight="1" thickBot="1">
      <c r="A43" s="742"/>
      <c r="B43" s="742"/>
      <c r="C43" s="742"/>
      <c r="D43" s="742"/>
      <c r="E43" s="787"/>
      <c r="F43" s="387"/>
      <c r="G43" s="388"/>
      <c r="H43" s="61"/>
      <c r="I43" s="61"/>
      <c r="J43" s="61"/>
      <c r="K43" s="61"/>
    </row>
    <row r="44" spans="1:13" ht="15" customHeight="1" thickBot="1">
      <c r="A44" s="389"/>
      <c r="B44" s="257" t="s">
        <v>64</v>
      </c>
      <c r="C44" s="381" t="s">
        <v>25</v>
      </c>
      <c r="D44" s="244" t="s">
        <v>165</v>
      </c>
      <c r="E44" s="271" t="s">
        <v>26</v>
      </c>
      <c r="F44" s="390"/>
      <c r="G44" s="388"/>
      <c r="H44" s="61"/>
      <c r="I44" s="61"/>
      <c r="J44" s="61"/>
      <c r="K44" s="61"/>
    </row>
    <row r="45" spans="1:13" ht="15" customHeight="1">
      <c r="A45" s="176" t="s">
        <v>157</v>
      </c>
      <c r="B45" s="267">
        <v>20787425</v>
      </c>
      <c r="C45" s="247">
        <v>13602105</v>
      </c>
      <c r="D45" s="248">
        <v>2952494</v>
      </c>
      <c r="E45" s="382">
        <v>4232826</v>
      </c>
      <c r="F45" s="391"/>
      <c r="G45" s="392"/>
      <c r="H45" s="61"/>
      <c r="I45" s="61"/>
      <c r="J45" s="61"/>
      <c r="K45" s="61"/>
    </row>
    <row r="46" spans="1:13" ht="15" customHeight="1">
      <c r="A46" s="181" t="s">
        <v>158</v>
      </c>
      <c r="B46" s="267">
        <v>26</v>
      </c>
      <c r="C46" s="251">
        <v>16</v>
      </c>
      <c r="D46" s="252">
        <v>7</v>
      </c>
      <c r="E46" s="308">
        <v>3</v>
      </c>
      <c r="F46" s="393"/>
      <c r="G46" s="392"/>
      <c r="H46" s="61"/>
      <c r="I46" s="61"/>
      <c r="J46" s="61"/>
      <c r="K46" s="61"/>
    </row>
    <row r="47" spans="1:13" ht="15" customHeight="1">
      <c r="A47" s="181" t="s">
        <v>159</v>
      </c>
      <c r="B47" s="267">
        <v>2</v>
      </c>
      <c r="C47" s="251">
        <v>0</v>
      </c>
      <c r="D47" s="252">
        <v>1</v>
      </c>
      <c r="E47" s="308">
        <v>1</v>
      </c>
      <c r="F47" s="394"/>
      <c r="G47" s="395"/>
    </row>
    <row r="48" spans="1:13" ht="15" customHeight="1">
      <c r="A48" s="181" t="s">
        <v>160</v>
      </c>
      <c r="B48" s="267">
        <v>0</v>
      </c>
      <c r="C48" s="251">
        <v>0</v>
      </c>
      <c r="D48" s="252">
        <v>0</v>
      </c>
      <c r="E48" s="308">
        <v>0</v>
      </c>
      <c r="F48" s="396"/>
      <c r="G48" s="397"/>
    </row>
    <row r="49" spans="1:14" ht="15" customHeight="1">
      <c r="A49" s="176" t="s">
        <v>161</v>
      </c>
      <c r="B49" s="187">
        <v>1.25</v>
      </c>
      <c r="C49" s="188">
        <v>1.18</v>
      </c>
      <c r="D49" s="189">
        <v>2.37</v>
      </c>
      <c r="E49" s="383">
        <v>0.71</v>
      </c>
      <c r="F49" s="398"/>
      <c r="G49" s="135"/>
    </row>
    <row r="50" spans="1:14" ht="15" customHeight="1">
      <c r="A50" s="176" t="s">
        <v>162</v>
      </c>
      <c r="B50" s="267">
        <v>365</v>
      </c>
      <c r="C50" s="247">
        <v>86.97</v>
      </c>
      <c r="D50" s="248">
        <v>2091</v>
      </c>
      <c r="E50" s="382">
        <v>50.32</v>
      </c>
      <c r="F50" s="399"/>
      <c r="G50" s="135"/>
    </row>
    <row r="51" spans="1:14" ht="15" customHeight="1">
      <c r="A51" s="176" t="s">
        <v>163</v>
      </c>
      <c r="B51" s="187">
        <v>0.1</v>
      </c>
      <c r="C51" s="188">
        <v>0</v>
      </c>
      <c r="D51" s="189">
        <v>0.34</v>
      </c>
      <c r="E51" s="383">
        <v>0.24</v>
      </c>
      <c r="F51" s="400"/>
      <c r="G51" s="135"/>
    </row>
    <row r="52" spans="1:14" ht="15" customHeight="1">
      <c r="A52" s="401"/>
      <c r="B52" s="11"/>
      <c r="C52" s="29"/>
      <c r="D52" s="21"/>
      <c r="E52" s="21"/>
      <c r="F52" s="119"/>
      <c r="G52" s="135"/>
    </row>
    <row r="53" spans="1:14" ht="22.5">
      <c r="A53" s="402" t="s">
        <v>252</v>
      </c>
      <c r="B53" s="122"/>
      <c r="C53" s="120"/>
      <c r="D53" s="120"/>
      <c r="E53" s="121"/>
      <c r="F53" s="119"/>
      <c r="G53" s="135"/>
    </row>
    <row r="54" spans="1:14">
      <c r="A54" s="403" t="s">
        <v>275</v>
      </c>
      <c r="B54" s="121"/>
      <c r="C54" s="120"/>
      <c r="D54" s="121"/>
      <c r="E54" s="120"/>
      <c r="G54" s="135"/>
    </row>
    <row r="55" spans="1:14" ht="15" customHeight="1">
      <c r="A55" s="119"/>
      <c r="B55" s="121"/>
      <c r="C55" s="78"/>
      <c r="D55" s="124"/>
      <c r="F55" s="119"/>
      <c r="G55" s="404"/>
    </row>
    <row r="56" spans="1:14" ht="15" customHeight="1">
      <c r="A56" s="741" t="s">
        <v>166</v>
      </c>
      <c r="B56" s="121"/>
      <c r="C56" s="120"/>
      <c r="D56" s="121"/>
      <c r="E56" s="122"/>
      <c r="F56" s="195"/>
      <c r="G56" s="241"/>
    </row>
    <row r="57" spans="1:14" ht="15" customHeight="1">
      <c r="A57" s="742"/>
      <c r="B57" s="405"/>
      <c r="C57" s="406"/>
      <c r="D57" s="407"/>
      <c r="E57" s="263"/>
      <c r="F57" s="28"/>
      <c r="G57" s="119"/>
    </row>
    <row r="58" spans="1:14" ht="15" customHeight="1">
      <c r="A58" s="408"/>
      <c r="B58" s="409">
        <v>2024</v>
      </c>
      <c r="C58" s="381">
        <v>2023</v>
      </c>
      <c r="D58" s="410">
        <v>2022</v>
      </c>
      <c r="E58" s="411">
        <v>2021</v>
      </c>
      <c r="F58" s="412">
        <v>2020</v>
      </c>
      <c r="G58" s="413"/>
      <c r="H58" s="414"/>
      <c r="I58" s="414"/>
      <c r="J58" s="414"/>
      <c r="K58" s="414"/>
      <c r="L58" s="414"/>
      <c r="M58" s="414"/>
      <c r="N58" s="414"/>
    </row>
    <row r="59" spans="1:14" ht="15" customHeight="1">
      <c r="A59" s="176" t="s">
        <v>167</v>
      </c>
      <c r="B59" s="617">
        <v>1930</v>
      </c>
      <c r="C59" s="415">
        <v>2277</v>
      </c>
      <c r="D59" s="416">
        <v>2495</v>
      </c>
      <c r="E59" s="417">
        <v>2769</v>
      </c>
      <c r="F59" s="418">
        <v>2478</v>
      </c>
      <c r="G59" s="419"/>
      <c r="H59" s="420"/>
      <c r="I59" s="420"/>
      <c r="J59" s="420"/>
      <c r="K59" s="420"/>
      <c r="L59" s="420"/>
      <c r="M59" s="420"/>
      <c r="N59" s="420"/>
    </row>
    <row r="60" spans="1:14" ht="22.5" customHeight="1">
      <c r="A60" s="421" t="s">
        <v>168</v>
      </c>
      <c r="B60" s="616">
        <v>6</v>
      </c>
      <c r="C60" s="422">
        <v>6</v>
      </c>
      <c r="D60" s="423">
        <v>8</v>
      </c>
      <c r="E60" s="424">
        <v>6</v>
      </c>
      <c r="F60" s="425">
        <v>8</v>
      </c>
      <c r="G60" s="426"/>
      <c r="H60" s="427"/>
      <c r="I60" s="427"/>
      <c r="J60" s="427"/>
      <c r="K60" s="427"/>
      <c r="L60" s="427"/>
      <c r="M60" s="427"/>
      <c r="N60" s="427"/>
    </row>
    <row r="61" spans="1:14" ht="15" customHeight="1">
      <c r="A61" s="428" t="s">
        <v>169</v>
      </c>
      <c r="B61" s="618">
        <v>75</v>
      </c>
      <c r="C61" s="429">
        <v>226</v>
      </c>
      <c r="D61" s="430">
        <v>213</v>
      </c>
      <c r="E61" s="431">
        <v>121</v>
      </c>
      <c r="F61" s="432">
        <v>112</v>
      </c>
      <c r="G61" s="433"/>
      <c r="H61" s="427"/>
      <c r="I61" s="427"/>
      <c r="J61" s="427"/>
      <c r="K61" s="427"/>
      <c r="L61" s="427"/>
      <c r="M61" s="427"/>
      <c r="N61" s="427"/>
    </row>
    <row r="62" spans="1:14">
      <c r="A62" s="18"/>
      <c r="B62" s="434"/>
      <c r="C62" s="78"/>
      <c r="D62" s="124"/>
      <c r="F62" s="241"/>
      <c r="G62" s="195"/>
    </row>
    <row r="63" spans="1:14">
      <c r="A63" s="119"/>
      <c r="B63" s="236"/>
      <c r="C63" s="120"/>
      <c r="D63" s="121"/>
      <c r="E63" s="435"/>
      <c r="F63" s="191"/>
      <c r="G63" s="20"/>
    </row>
    <row r="64" spans="1:14">
      <c r="A64" s="195"/>
      <c r="B64" s="72"/>
      <c r="C64" s="120"/>
      <c r="D64" s="196"/>
      <c r="E64" s="120"/>
      <c r="F64" s="20"/>
    </row>
    <row r="65" spans="1:7">
      <c r="A65" s="20"/>
      <c r="B65" s="120"/>
      <c r="C65" s="120"/>
      <c r="D65" s="121"/>
      <c r="E65" s="120"/>
      <c r="F65" s="20"/>
      <c r="G65" s="191"/>
    </row>
    <row r="66" spans="1:7">
      <c r="A66" s="18"/>
      <c r="B66" s="78"/>
      <c r="C66" s="78"/>
      <c r="D66" s="436"/>
      <c r="E66" s="124"/>
      <c r="G66" s="119"/>
    </row>
    <row r="67" spans="1:7">
      <c r="E67" s="124"/>
      <c r="G67" s="241"/>
    </row>
    <row r="68" spans="1:7">
      <c r="G68" s="119"/>
    </row>
    <row r="69" spans="1:7">
      <c r="G69" s="195"/>
    </row>
  </sheetData>
  <mergeCells count="4">
    <mergeCell ref="A56:A57"/>
    <mergeCell ref="A31:D32"/>
    <mergeCell ref="A21:G29"/>
    <mergeCell ref="A42:E43"/>
  </mergeCells>
  <pageMargins left="0.7" right="0.7" top="0.75" bottom="0.75" header="0.3" footer="0.3"/>
  <pageSetup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C4922C"/>
  </sheetPr>
  <dimension ref="A1:Q32"/>
  <sheetViews>
    <sheetView showGridLines="0" zoomScaleNormal="100" workbookViewId="0">
      <selection activeCell="F35" sqref="F35"/>
    </sheetView>
  </sheetViews>
  <sheetFormatPr defaultColWidth="9.140625" defaultRowHeight="14.25"/>
  <cols>
    <col min="1" max="16384" width="9.140625" style="437"/>
  </cols>
  <sheetData>
    <row r="1" spans="1:17" ht="15" customHeight="1">
      <c r="B1" s="438"/>
    </row>
    <row r="2" spans="1:17" ht="15" customHeight="1">
      <c r="B2" s="438"/>
    </row>
    <row r="3" spans="1:17" ht="15" customHeight="1">
      <c r="B3" s="438"/>
    </row>
    <row r="4" spans="1:17" ht="15" customHeight="1">
      <c r="B4" s="438"/>
    </row>
    <row r="5" spans="1:17">
      <c r="A5" s="439"/>
      <c r="B5" s="440"/>
      <c r="C5" s="439"/>
      <c r="D5" s="439"/>
      <c r="E5" s="439"/>
      <c r="F5" s="439"/>
      <c r="G5" s="439"/>
      <c r="H5" s="439"/>
      <c r="I5" s="439"/>
      <c r="J5" s="439"/>
      <c r="K5" s="439"/>
      <c r="L5" s="439"/>
      <c r="M5" s="439"/>
      <c r="N5" s="439"/>
      <c r="O5" s="439"/>
      <c r="P5" s="439"/>
      <c r="Q5" s="439"/>
    </row>
    <row r="6" spans="1:17">
      <c r="A6" s="441"/>
      <c r="B6" s="442"/>
      <c r="C6" s="441"/>
      <c r="D6" s="441"/>
      <c r="E6" s="441"/>
      <c r="F6" s="441"/>
      <c r="G6" s="441"/>
      <c r="H6" s="441"/>
      <c r="I6" s="441"/>
    </row>
    <row r="7" spans="1:17">
      <c r="B7" s="442"/>
      <c r="C7" s="441"/>
      <c r="D7" s="441"/>
      <c r="E7" s="441"/>
      <c r="F7" s="441"/>
      <c r="G7" s="441"/>
      <c r="H7" s="441"/>
      <c r="I7" s="441"/>
    </row>
    <row r="8" spans="1:17">
      <c r="A8" s="441"/>
      <c r="B8" s="442"/>
      <c r="C8" s="441"/>
      <c r="D8" s="441"/>
      <c r="E8" s="441"/>
      <c r="F8" s="441"/>
      <c r="G8" s="441"/>
      <c r="H8" s="441"/>
      <c r="I8" s="441"/>
    </row>
    <row r="9" spans="1:17">
      <c r="A9" s="441"/>
      <c r="B9" s="442"/>
      <c r="C9" s="441"/>
      <c r="D9" s="441"/>
      <c r="E9" s="441"/>
      <c r="F9" s="441"/>
      <c r="G9" s="441"/>
      <c r="H9" s="441"/>
      <c r="I9" s="441"/>
    </row>
    <row r="10" spans="1:17">
      <c r="A10" s="441"/>
      <c r="B10" s="442"/>
      <c r="C10" s="441"/>
      <c r="D10" s="441"/>
      <c r="E10" s="441"/>
      <c r="F10" s="441"/>
      <c r="G10" s="441"/>
      <c r="H10" s="441"/>
      <c r="I10" s="441"/>
    </row>
    <row r="11" spans="1:17">
      <c r="A11" s="441"/>
      <c r="B11" s="442"/>
      <c r="C11" s="441"/>
      <c r="D11" s="441"/>
      <c r="E11" s="441"/>
      <c r="F11" s="441"/>
      <c r="G11" s="441"/>
      <c r="H11" s="441"/>
      <c r="I11" s="441"/>
    </row>
    <row r="12" spans="1:17">
      <c r="A12" s="441"/>
      <c r="B12" s="442"/>
      <c r="C12" s="441"/>
      <c r="D12" s="441"/>
      <c r="E12" s="441"/>
      <c r="F12" s="441"/>
      <c r="G12" s="441"/>
      <c r="H12" s="441"/>
      <c r="I12" s="441"/>
    </row>
    <row r="13" spans="1:17">
      <c r="A13" s="441"/>
      <c r="B13" s="442"/>
      <c r="C13" s="441"/>
      <c r="D13" s="441"/>
      <c r="E13" s="441"/>
      <c r="F13" s="441"/>
      <c r="G13" s="441"/>
      <c r="H13" s="441"/>
      <c r="I13" s="441"/>
    </row>
    <row r="14" spans="1:17">
      <c r="A14" s="441"/>
      <c r="B14" s="442"/>
      <c r="C14" s="441"/>
      <c r="D14" s="441"/>
      <c r="E14" s="441"/>
      <c r="F14" s="441"/>
      <c r="G14" s="441"/>
      <c r="H14" s="441"/>
      <c r="I14" s="441"/>
    </row>
    <row r="15" spans="1:17">
      <c r="A15" s="441"/>
      <c r="B15" s="442"/>
      <c r="C15" s="441"/>
      <c r="D15" s="441"/>
      <c r="E15" s="441"/>
      <c r="F15" s="441"/>
      <c r="G15" s="441"/>
      <c r="H15" s="441"/>
      <c r="I15" s="441"/>
    </row>
    <row r="16" spans="1:17">
      <c r="A16" s="441"/>
      <c r="B16" s="442"/>
      <c r="C16" s="441"/>
      <c r="D16" s="441"/>
      <c r="E16" s="441"/>
      <c r="F16" s="441"/>
      <c r="G16" s="441"/>
      <c r="H16" s="441"/>
      <c r="I16" s="441"/>
    </row>
    <row r="17" spans="1:17">
      <c r="A17" s="441"/>
      <c r="B17" s="442"/>
      <c r="C17" s="441"/>
      <c r="D17" s="441"/>
      <c r="E17" s="441"/>
      <c r="F17" s="441"/>
      <c r="G17" s="441"/>
      <c r="H17" s="441"/>
      <c r="I17" s="441"/>
    </row>
    <row r="18" spans="1:17">
      <c r="A18" s="441"/>
      <c r="B18" s="442"/>
      <c r="C18" s="441"/>
      <c r="D18" s="441"/>
      <c r="E18" s="441"/>
      <c r="F18" s="441"/>
      <c r="G18" s="441"/>
      <c r="H18" s="441"/>
      <c r="I18" s="441"/>
    </row>
    <row r="19" spans="1:17">
      <c r="A19" s="441"/>
      <c r="B19" s="442"/>
      <c r="C19" s="441"/>
      <c r="D19" s="441"/>
      <c r="E19" s="441"/>
      <c r="F19" s="441"/>
      <c r="G19" s="441"/>
      <c r="H19" s="441"/>
      <c r="I19" s="441"/>
    </row>
    <row r="20" spans="1:17">
      <c r="A20" s="788" t="s">
        <v>278</v>
      </c>
      <c r="B20" s="788"/>
      <c r="C20" s="788"/>
      <c r="D20" s="788"/>
      <c r="E20" s="788"/>
      <c r="F20" s="788"/>
      <c r="G20" s="788"/>
      <c r="H20" s="788"/>
      <c r="I20" s="788"/>
      <c r="J20" s="788"/>
      <c r="K20" s="788"/>
      <c r="L20" s="788"/>
      <c r="M20" s="788"/>
      <c r="N20" s="788"/>
      <c r="O20" s="788"/>
      <c r="P20" s="788"/>
      <c r="Q20" s="788"/>
    </row>
    <row r="21" spans="1:17" ht="15" customHeight="1">
      <c r="A21" s="788"/>
      <c r="B21" s="788"/>
      <c r="C21" s="788"/>
      <c r="D21" s="788"/>
      <c r="E21" s="788"/>
      <c r="F21" s="788"/>
      <c r="G21" s="788"/>
      <c r="H21" s="788"/>
      <c r="I21" s="788"/>
      <c r="J21" s="788"/>
      <c r="K21" s="788"/>
      <c r="L21" s="788"/>
      <c r="M21" s="788"/>
      <c r="N21" s="788"/>
      <c r="O21" s="788"/>
      <c r="P21" s="788"/>
      <c r="Q21" s="788"/>
    </row>
    <row r="22" spans="1:17" ht="15" customHeight="1">
      <c r="A22" s="788"/>
      <c r="B22" s="788"/>
      <c r="C22" s="788"/>
      <c r="D22" s="788"/>
      <c r="E22" s="788"/>
      <c r="F22" s="788"/>
      <c r="G22" s="788"/>
      <c r="H22" s="788"/>
      <c r="I22" s="788"/>
      <c r="J22" s="788"/>
      <c r="K22" s="788"/>
      <c r="L22" s="788"/>
      <c r="M22" s="788"/>
      <c r="N22" s="788"/>
      <c r="O22" s="788"/>
      <c r="P22" s="788"/>
      <c r="Q22" s="788"/>
    </row>
    <row r="23" spans="1:17" ht="15" customHeight="1">
      <c r="A23" s="788"/>
      <c r="B23" s="788"/>
      <c r="C23" s="788"/>
      <c r="D23" s="788"/>
      <c r="E23" s="788"/>
      <c r="F23" s="788"/>
      <c r="G23" s="788"/>
      <c r="H23" s="788"/>
      <c r="I23" s="788"/>
      <c r="J23" s="788"/>
      <c r="K23" s="788"/>
      <c r="L23" s="788"/>
      <c r="M23" s="788"/>
      <c r="N23" s="788"/>
      <c r="O23" s="788"/>
      <c r="P23" s="788"/>
      <c r="Q23" s="788"/>
    </row>
    <row r="24" spans="1:17" ht="15" customHeight="1">
      <c r="A24" s="788"/>
      <c r="B24" s="788"/>
      <c r="C24" s="788"/>
      <c r="D24" s="788"/>
      <c r="E24" s="788"/>
      <c r="F24" s="788"/>
      <c r="G24" s="788"/>
      <c r="H24" s="788"/>
      <c r="I24" s="788"/>
      <c r="J24" s="788"/>
      <c r="K24" s="788"/>
      <c r="L24" s="788"/>
      <c r="M24" s="788"/>
      <c r="N24" s="788"/>
      <c r="O24" s="788"/>
      <c r="P24" s="788"/>
      <c r="Q24" s="788"/>
    </row>
    <row r="25" spans="1:17" ht="15" customHeight="1">
      <c r="A25" s="788"/>
      <c r="B25" s="788"/>
      <c r="C25" s="788"/>
      <c r="D25" s="788"/>
      <c r="E25" s="788"/>
      <c r="F25" s="788"/>
      <c r="G25" s="788"/>
      <c r="H25" s="788"/>
      <c r="I25" s="788"/>
      <c r="J25" s="788"/>
      <c r="K25" s="788"/>
      <c r="L25" s="788"/>
      <c r="M25" s="788"/>
      <c r="N25" s="788"/>
      <c r="O25" s="788"/>
      <c r="P25" s="788"/>
      <c r="Q25" s="788"/>
    </row>
    <row r="26" spans="1:17" ht="15" customHeight="1">
      <c r="A26" s="788"/>
      <c r="B26" s="788"/>
      <c r="C26" s="788"/>
      <c r="D26" s="788"/>
      <c r="E26" s="788"/>
      <c r="F26" s="788"/>
      <c r="G26" s="788"/>
      <c r="H26" s="788"/>
      <c r="I26" s="788"/>
      <c r="J26" s="788"/>
      <c r="K26" s="788"/>
      <c r="L26" s="788"/>
      <c r="M26" s="788"/>
      <c r="N26" s="788"/>
      <c r="O26" s="788"/>
      <c r="P26" s="788"/>
      <c r="Q26" s="788"/>
    </row>
    <row r="27" spans="1:17" ht="15" customHeight="1">
      <c r="A27" s="788"/>
      <c r="B27" s="788"/>
      <c r="C27" s="788"/>
      <c r="D27" s="788"/>
      <c r="E27" s="788"/>
      <c r="F27" s="788"/>
      <c r="G27" s="788"/>
      <c r="H27" s="788"/>
      <c r="I27" s="788"/>
      <c r="J27" s="788"/>
      <c r="K27" s="788"/>
      <c r="L27" s="788"/>
      <c r="M27" s="788"/>
      <c r="N27" s="788"/>
      <c r="O27" s="788"/>
      <c r="P27" s="788"/>
      <c r="Q27" s="788"/>
    </row>
    <row r="28" spans="1:17" ht="15" customHeight="1">
      <c r="A28" s="788"/>
      <c r="B28" s="788"/>
      <c r="C28" s="788"/>
      <c r="D28" s="788"/>
      <c r="E28" s="788"/>
      <c r="F28" s="788"/>
      <c r="G28" s="788"/>
      <c r="H28" s="788"/>
      <c r="I28" s="788"/>
      <c r="J28" s="788"/>
      <c r="K28" s="788"/>
      <c r="L28" s="788"/>
      <c r="M28" s="788"/>
      <c r="N28" s="788"/>
      <c r="O28" s="788"/>
      <c r="P28" s="788"/>
      <c r="Q28" s="788"/>
    </row>
    <row r="29" spans="1:17" ht="15" customHeight="1">
      <c r="A29" s="788"/>
      <c r="B29" s="788"/>
      <c r="C29" s="788"/>
      <c r="D29" s="788"/>
      <c r="E29" s="788"/>
      <c r="F29" s="788"/>
      <c r="G29" s="788"/>
      <c r="H29" s="788"/>
      <c r="I29" s="788"/>
      <c r="J29" s="788"/>
      <c r="K29" s="788"/>
      <c r="L29" s="788"/>
      <c r="M29" s="788"/>
      <c r="N29" s="788"/>
      <c r="O29" s="788"/>
      <c r="P29" s="788"/>
      <c r="Q29" s="788"/>
    </row>
    <row r="30" spans="1:17" ht="15" customHeight="1">
      <c r="A30" s="788"/>
      <c r="B30" s="788"/>
      <c r="C30" s="788"/>
      <c r="D30" s="788"/>
      <c r="E30" s="788"/>
      <c r="F30" s="788"/>
      <c r="G30" s="788"/>
      <c r="H30" s="788"/>
      <c r="I30" s="788"/>
      <c r="J30" s="788"/>
      <c r="K30" s="788"/>
      <c r="L30" s="788"/>
      <c r="M30" s="788"/>
      <c r="N30" s="788"/>
      <c r="O30" s="788"/>
      <c r="P30" s="788"/>
      <c r="Q30" s="788"/>
    </row>
    <row r="31" spans="1:17" ht="15" customHeight="1">
      <c r="A31" s="788"/>
      <c r="B31" s="788"/>
      <c r="C31" s="788"/>
      <c r="D31" s="788"/>
      <c r="E31" s="788"/>
      <c r="F31" s="788"/>
      <c r="G31" s="788"/>
      <c r="H31" s="788"/>
      <c r="I31" s="788"/>
      <c r="J31" s="788"/>
      <c r="K31" s="788"/>
      <c r="L31" s="788"/>
      <c r="M31" s="788"/>
      <c r="N31" s="788"/>
      <c r="O31" s="788"/>
      <c r="P31" s="788"/>
      <c r="Q31" s="788"/>
    </row>
    <row r="32" spans="1:17" ht="15" customHeight="1">
      <c r="A32" s="788"/>
      <c r="B32" s="788"/>
      <c r="C32" s="788"/>
      <c r="D32" s="788"/>
      <c r="E32" s="788"/>
      <c r="F32" s="788"/>
      <c r="G32" s="788"/>
      <c r="H32" s="788"/>
      <c r="I32" s="788"/>
      <c r="J32" s="788"/>
      <c r="K32" s="788"/>
      <c r="L32" s="788"/>
      <c r="M32" s="788"/>
      <c r="N32" s="788"/>
      <c r="O32" s="788"/>
      <c r="P32" s="788"/>
      <c r="Q32" s="788"/>
    </row>
  </sheetData>
  <mergeCells count="1">
    <mergeCell ref="A20:Q32"/>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14999847407452621"/>
  </sheetPr>
  <dimension ref="A1:AE72"/>
  <sheetViews>
    <sheetView showGridLines="0" zoomScaleNormal="100" workbookViewId="0">
      <selection activeCell="F56" sqref="F56"/>
    </sheetView>
  </sheetViews>
  <sheetFormatPr defaultColWidth="11.42578125" defaultRowHeight="15"/>
  <cols>
    <col min="1" max="1" width="17.5703125" style="61" customWidth="1"/>
    <col min="2" max="2" width="25.85546875" style="61" customWidth="1"/>
    <col min="3" max="3" width="11.28515625" style="61" bestFit="1" customWidth="1"/>
    <col min="4" max="4" width="14.85546875" style="61" customWidth="1"/>
    <col min="5" max="7" width="11.28515625" style="61" bestFit="1" customWidth="1"/>
    <col min="8" max="16384" width="11.42578125" style="61"/>
  </cols>
  <sheetData>
    <row r="1" spans="1:10">
      <c r="A1" s="114"/>
      <c r="B1" s="114"/>
      <c r="C1" s="114"/>
      <c r="D1" s="114"/>
      <c r="E1" s="114"/>
      <c r="F1" s="114"/>
      <c r="G1" s="114"/>
      <c r="H1" s="114"/>
      <c r="I1" s="114"/>
      <c r="J1" s="114"/>
    </row>
    <row r="2" spans="1:10">
      <c r="A2" s="114"/>
      <c r="B2" s="114"/>
      <c r="C2" s="114"/>
      <c r="D2" s="114"/>
      <c r="E2" s="114"/>
      <c r="F2" s="114"/>
      <c r="G2" s="114"/>
      <c r="H2" s="114"/>
      <c r="I2" s="114"/>
      <c r="J2" s="114"/>
    </row>
    <row r="3" spans="1:10">
      <c r="A3" s="114"/>
      <c r="B3" s="114"/>
      <c r="C3" s="114"/>
      <c r="D3" s="114"/>
      <c r="E3" s="114"/>
      <c r="F3" s="114"/>
      <c r="G3" s="114"/>
      <c r="H3" s="114"/>
      <c r="I3" s="114"/>
      <c r="J3" s="114"/>
    </row>
    <row r="4" spans="1:10">
      <c r="A4" s="114"/>
      <c r="B4" s="114"/>
      <c r="C4" s="114"/>
      <c r="D4" s="114"/>
      <c r="E4" s="114"/>
      <c r="F4" s="114"/>
      <c r="G4" s="114"/>
      <c r="H4" s="114"/>
      <c r="I4" s="114"/>
      <c r="J4" s="114"/>
    </row>
    <row r="5" spans="1:10" ht="15" customHeight="1">
      <c r="A5" s="91"/>
      <c r="B5" s="91"/>
      <c r="C5" s="91"/>
      <c r="D5" s="91"/>
      <c r="E5" s="91"/>
      <c r="F5" s="91"/>
      <c r="G5" s="91"/>
      <c r="H5" s="91"/>
      <c r="I5" s="91"/>
      <c r="J5" s="91"/>
    </row>
    <row r="6" spans="1:10" ht="17.45" customHeight="1">
      <c r="A6" s="794" t="s">
        <v>170</v>
      </c>
      <c r="B6" s="794"/>
      <c r="C6" s="114"/>
      <c r="D6" s="114"/>
      <c r="E6" s="114"/>
      <c r="F6" s="114"/>
      <c r="G6" s="114"/>
      <c r="H6" s="114"/>
      <c r="I6" s="114"/>
      <c r="J6" s="114"/>
    </row>
    <row r="7" spans="1:10" ht="17.45" customHeight="1">
      <c r="A7" s="794"/>
      <c r="B7" s="794"/>
      <c r="C7" s="114"/>
      <c r="D7" s="114"/>
      <c r="E7" s="114"/>
      <c r="F7" s="114"/>
      <c r="G7" s="114"/>
      <c r="H7" s="114"/>
      <c r="I7" s="114"/>
      <c r="J7" s="114"/>
    </row>
    <row r="8" spans="1:10" ht="17.45" customHeight="1">
      <c r="A8" s="789" t="s">
        <v>171</v>
      </c>
      <c r="B8" s="789"/>
      <c r="C8" s="114"/>
      <c r="D8" s="114"/>
      <c r="E8" s="114"/>
      <c r="F8" s="114"/>
      <c r="G8" s="114"/>
      <c r="H8" s="114"/>
      <c r="I8" s="114"/>
      <c r="J8" s="114"/>
    </row>
    <row r="9" spans="1:10" ht="15.75" thickBot="1">
      <c r="A9" s="790"/>
      <c r="B9" s="790"/>
      <c r="C9" s="443"/>
      <c r="D9" s="443"/>
      <c r="E9" s="443"/>
      <c r="F9" s="443"/>
      <c r="G9" s="443"/>
      <c r="H9" s="443"/>
      <c r="I9" s="114"/>
      <c r="J9" s="114"/>
    </row>
    <row r="10" spans="1:10">
      <c r="A10" s="444"/>
      <c r="B10" s="444"/>
      <c r="C10" s="445" t="s">
        <v>64</v>
      </c>
      <c r="D10" s="446" t="s">
        <v>26</v>
      </c>
      <c r="E10" s="445" t="s">
        <v>165</v>
      </c>
      <c r="F10" s="447" t="s">
        <v>172</v>
      </c>
      <c r="G10" s="447" t="s">
        <v>25</v>
      </c>
      <c r="H10" s="448" t="s">
        <v>173</v>
      </c>
      <c r="I10" s="63"/>
    </row>
    <row r="11" spans="1:10">
      <c r="A11" s="801" t="s">
        <v>36</v>
      </c>
      <c r="B11" s="282" t="s">
        <v>174</v>
      </c>
      <c r="C11" s="506">
        <v>2892</v>
      </c>
      <c r="D11" s="21">
        <v>1345</v>
      </c>
      <c r="E11" s="21">
        <v>310</v>
      </c>
      <c r="F11" s="21">
        <v>2</v>
      </c>
      <c r="G11" s="21">
        <v>1233</v>
      </c>
      <c r="H11" s="449">
        <v>2</v>
      </c>
      <c r="I11" s="63"/>
    </row>
    <row r="12" spans="1:10">
      <c r="A12" s="802"/>
      <c r="B12" s="282" t="s">
        <v>175</v>
      </c>
      <c r="C12" s="267">
        <v>81</v>
      </c>
      <c r="D12" s="273">
        <v>18</v>
      </c>
      <c r="E12" s="273">
        <v>5</v>
      </c>
      <c r="F12" s="273">
        <v>0</v>
      </c>
      <c r="G12" s="273">
        <v>57</v>
      </c>
      <c r="H12" s="274">
        <v>1</v>
      </c>
      <c r="I12" s="63"/>
    </row>
    <row r="13" spans="1:10">
      <c r="A13" s="803"/>
      <c r="B13" s="282" t="s">
        <v>176</v>
      </c>
      <c r="C13" s="267">
        <f t="shared" ref="C13:H13" si="0">SUM(C11:C12)</f>
        <v>2973</v>
      </c>
      <c r="D13" s="273">
        <f t="shared" si="0"/>
        <v>1363</v>
      </c>
      <c r="E13" s="273">
        <f t="shared" si="0"/>
        <v>315</v>
      </c>
      <c r="F13" s="273">
        <f t="shared" si="0"/>
        <v>2</v>
      </c>
      <c r="G13" s="273">
        <f t="shared" si="0"/>
        <v>1290</v>
      </c>
      <c r="H13" s="274">
        <f t="shared" si="0"/>
        <v>3</v>
      </c>
      <c r="I13" s="63"/>
    </row>
    <row r="14" spans="1:10">
      <c r="A14" s="804" t="s">
        <v>35</v>
      </c>
      <c r="B14" s="282" t="s">
        <v>174</v>
      </c>
      <c r="C14" s="267">
        <v>320</v>
      </c>
      <c r="D14" s="273">
        <v>85</v>
      </c>
      <c r="E14" s="273">
        <v>76</v>
      </c>
      <c r="F14" s="273">
        <v>2</v>
      </c>
      <c r="G14" s="251">
        <v>156</v>
      </c>
      <c r="H14" s="274">
        <v>1</v>
      </c>
      <c r="I14" s="63"/>
    </row>
    <row r="15" spans="1:10">
      <c r="A15" s="805"/>
      <c r="B15" s="282" t="s">
        <v>175</v>
      </c>
      <c r="C15" s="267">
        <v>10</v>
      </c>
      <c r="D15" s="273">
        <v>1</v>
      </c>
      <c r="E15" s="273">
        <v>1</v>
      </c>
      <c r="F15" s="273">
        <v>0</v>
      </c>
      <c r="G15" s="273">
        <v>8</v>
      </c>
      <c r="H15" s="274">
        <v>0</v>
      </c>
      <c r="I15" s="63"/>
    </row>
    <row r="16" spans="1:10">
      <c r="A16" s="806"/>
      <c r="B16" s="282" t="s">
        <v>177</v>
      </c>
      <c r="C16" s="267">
        <f t="shared" ref="C16:H16" si="1">SUM(C14:C15)</f>
        <v>330</v>
      </c>
      <c r="D16" s="273">
        <f t="shared" si="1"/>
        <v>86</v>
      </c>
      <c r="E16" s="273">
        <f t="shared" si="1"/>
        <v>77</v>
      </c>
      <c r="F16" s="273">
        <f t="shared" si="1"/>
        <v>2</v>
      </c>
      <c r="G16" s="273">
        <f t="shared" si="1"/>
        <v>164</v>
      </c>
      <c r="H16" s="274">
        <f t="shared" si="1"/>
        <v>1</v>
      </c>
      <c r="I16" s="68"/>
    </row>
    <row r="17" spans="1:10">
      <c r="A17" s="799" t="s">
        <v>34</v>
      </c>
      <c r="B17" s="800"/>
      <c r="C17" s="619">
        <f t="shared" ref="C17:H17" si="2">SUM(C13+C16)</f>
        <v>3303</v>
      </c>
      <c r="D17" s="620">
        <f t="shared" si="2"/>
        <v>1449</v>
      </c>
      <c r="E17" s="620">
        <f t="shared" si="2"/>
        <v>392</v>
      </c>
      <c r="F17" s="620">
        <f t="shared" si="2"/>
        <v>4</v>
      </c>
      <c r="G17" s="621">
        <f t="shared" si="2"/>
        <v>1454</v>
      </c>
      <c r="H17" s="622">
        <f t="shared" si="2"/>
        <v>4</v>
      </c>
      <c r="I17" s="63"/>
    </row>
    <row r="18" spans="1:10">
      <c r="A18" s="450"/>
      <c r="B18" s="451"/>
      <c r="C18" s="452"/>
      <c r="D18" s="453"/>
      <c r="E18" s="63"/>
      <c r="F18" s="62"/>
      <c r="G18" s="62"/>
      <c r="I18" s="69"/>
    </row>
    <row r="19" spans="1:10" ht="15" customHeight="1">
      <c r="A19" s="789" t="s">
        <v>178</v>
      </c>
      <c r="B19" s="789"/>
      <c r="C19" s="789"/>
      <c r="D19" s="789"/>
      <c r="E19" s="167"/>
      <c r="F19" s="166"/>
      <c r="G19" s="166"/>
      <c r="H19" s="166"/>
      <c r="I19" s="166"/>
      <c r="J19" s="166"/>
    </row>
    <row r="20" spans="1:10" ht="15.75" customHeight="1">
      <c r="A20" s="790"/>
      <c r="B20" s="790"/>
      <c r="C20" s="790"/>
      <c r="D20" s="790"/>
      <c r="E20" s="454"/>
      <c r="F20" s="455"/>
      <c r="G20" s="455"/>
      <c r="H20" s="455"/>
      <c r="I20" s="166"/>
      <c r="J20" s="166"/>
    </row>
    <row r="21" spans="1:10">
      <c r="A21" s="456"/>
      <c r="B21" s="457"/>
      <c r="C21" s="795" t="s">
        <v>36</v>
      </c>
      <c r="D21" s="796"/>
      <c r="E21" s="795" t="s">
        <v>35</v>
      </c>
      <c r="F21" s="796"/>
      <c r="G21" s="795" t="s">
        <v>34</v>
      </c>
      <c r="H21" s="810"/>
      <c r="I21" s="167"/>
      <c r="J21" s="166"/>
    </row>
    <row r="22" spans="1:10">
      <c r="A22" s="458"/>
      <c r="B22" s="459"/>
      <c r="C22" s="459" t="s">
        <v>37</v>
      </c>
      <c r="D22" s="460" t="s">
        <v>38</v>
      </c>
      <c r="E22" s="459" t="s">
        <v>37</v>
      </c>
      <c r="F22" s="459" t="s">
        <v>38</v>
      </c>
      <c r="G22" s="459" t="s">
        <v>37</v>
      </c>
      <c r="H22" s="461" t="s">
        <v>38</v>
      </c>
      <c r="I22" s="167"/>
      <c r="J22" s="166"/>
    </row>
    <row r="23" spans="1:10" ht="15.75">
      <c r="A23" s="626" t="s">
        <v>179</v>
      </c>
      <c r="B23" s="627"/>
      <c r="C23" s="628">
        <v>3</v>
      </c>
      <c r="D23" s="629">
        <v>0.38</v>
      </c>
      <c r="E23" s="624">
        <v>5</v>
      </c>
      <c r="F23" s="630">
        <v>0.63</v>
      </c>
      <c r="G23" s="624">
        <v>8</v>
      </c>
      <c r="H23" s="631">
        <v>1</v>
      </c>
      <c r="I23" s="167"/>
      <c r="J23" s="166"/>
    </row>
    <row r="24" spans="1:10">
      <c r="A24" s="462" t="s">
        <v>180</v>
      </c>
      <c r="B24" s="462"/>
      <c r="C24" s="273">
        <v>6</v>
      </c>
      <c r="D24" s="580">
        <v>0.15</v>
      </c>
      <c r="E24" s="273">
        <v>35</v>
      </c>
      <c r="F24" s="580">
        <v>0.85</v>
      </c>
      <c r="G24" s="273">
        <v>41</v>
      </c>
      <c r="H24" s="581">
        <v>1</v>
      </c>
      <c r="I24" s="167"/>
      <c r="J24" s="166"/>
    </row>
    <row r="25" spans="1:10">
      <c r="A25" s="462" t="s">
        <v>181</v>
      </c>
      <c r="B25" s="462"/>
      <c r="C25" s="273">
        <v>16</v>
      </c>
      <c r="D25" s="580">
        <v>0.17</v>
      </c>
      <c r="E25" s="273">
        <v>77</v>
      </c>
      <c r="F25" s="580">
        <v>0.83</v>
      </c>
      <c r="G25" s="273">
        <v>93</v>
      </c>
      <c r="H25" s="581">
        <v>1</v>
      </c>
      <c r="I25" s="167"/>
      <c r="J25" s="166"/>
    </row>
    <row r="26" spans="1:10">
      <c r="A26" s="462" t="s">
        <v>182</v>
      </c>
      <c r="B26" s="462"/>
      <c r="C26" s="273">
        <v>24</v>
      </c>
      <c r="D26" s="580">
        <v>0.18</v>
      </c>
      <c r="E26" s="273">
        <v>110</v>
      </c>
      <c r="F26" s="580">
        <v>0.82</v>
      </c>
      <c r="G26" s="273">
        <v>134</v>
      </c>
      <c r="H26" s="581">
        <v>1</v>
      </c>
      <c r="I26" s="167"/>
      <c r="J26" s="166"/>
    </row>
    <row r="27" spans="1:10">
      <c r="A27" s="462" t="s">
        <v>183</v>
      </c>
      <c r="B27" s="63"/>
      <c r="C27" s="273">
        <v>172</v>
      </c>
      <c r="D27" s="580">
        <v>0.25</v>
      </c>
      <c r="E27" s="251">
        <v>515</v>
      </c>
      <c r="F27" s="580">
        <v>0.75</v>
      </c>
      <c r="G27" s="251">
        <v>687</v>
      </c>
      <c r="H27" s="581">
        <v>1</v>
      </c>
      <c r="I27" s="167"/>
      <c r="J27" s="166"/>
    </row>
    <row r="28" spans="1:10">
      <c r="A28" s="462" t="s">
        <v>184</v>
      </c>
      <c r="B28" s="462"/>
      <c r="C28" s="273">
        <v>53</v>
      </c>
      <c r="D28" s="580">
        <v>0.09</v>
      </c>
      <c r="E28" s="21">
        <v>562</v>
      </c>
      <c r="F28" s="580">
        <v>0.91</v>
      </c>
      <c r="G28" s="251">
        <v>615</v>
      </c>
      <c r="H28" s="581">
        <v>1</v>
      </c>
      <c r="I28" s="167"/>
      <c r="J28" s="166"/>
    </row>
    <row r="29" spans="1:10">
      <c r="A29" s="462" t="s">
        <v>185</v>
      </c>
      <c r="B29" s="463"/>
      <c r="C29" s="464">
        <v>59</v>
      </c>
      <c r="D29" s="591">
        <v>0.3</v>
      </c>
      <c r="E29" s="465">
        <v>1674</v>
      </c>
      <c r="F29" s="591">
        <v>0.97</v>
      </c>
      <c r="G29" s="465">
        <v>1733</v>
      </c>
      <c r="H29" s="592">
        <v>1</v>
      </c>
      <c r="I29" s="167"/>
      <c r="J29" s="166"/>
    </row>
    <row r="30" spans="1:10">
      <c r="A30" s="632" t="s">
        <v>186</v>
      </c>
      <c r="B30" s="633"/>
      <c r="C30" s="634">
        <f>SUM(C24:C29)</f>
        <v>330</v>
      </c>
      <c r="D30" s="635">
        <v>0.1</v>
      </c>
      <c r="E30" s="636">
        <v>2973</v>
      </c>
      <c r="F30" s="635">
        <v>0.9</v>
      </c>
      <c r="G30" s="625">
        <f>SUM(G24:G29)</f>
        <v>3303</v>
      </c>
      <c r="H30" s="637">
        <v>1</v>
      </c>
      <c r="I30" s="167"/>
      <c r="J30" s="166"/>
    </row>
    <row r="31" spans="1:10">
      <c r="A31" s="466"/>
      <c r="B31" s="467"/>
      <c r="C31" s="468"/>
      <c r="D31" s="469"/>
      <c r="E31" s="470"/>
      <c r="F31" s="470"/>
      <c r="G31" s="470"/>
      <c r="H31" s="470"/>
      <c r="I31" s="166"/>
      <c r="J31" s="166"/>
    </row>
    <row r="32" spans="1:10" ht="19.5" customHeight="1">
      <c r="A32" s="791" t="s">
        <v>187</v>
      </c>
      <c r="B32" s="791"/>
      <c r="C32" s="791"/>
      <c r="D32" s="791"/>
      <c r="E32" s="792"/>
      <c r="F32" s="471"/>
      <c r="G32" s="471"/>
      <c r="H32" s="471"/>
      <c r="I32" s="471"/>
      <c r="J32" s="471"/>
    </row>
    <row r="33" spans="1:31" ht="19.5" customHeight="1">
      <c r="A33" s="790"/>
      <c r="B33" s="790"/>
      <c r="C33" s="790"/>
      <c r="D33" s="790"/>
      <c r="E33" s="793"/>
      <c r="F33" s="472"/>
      <c r="G33" s="472"/>
      <c r="H33" s="472"/>
      <c r="I33" s="472"/>
      <c r="J33" s="472"/>
      <c r="K33" s="473"/>
      <c r="L33" s="473"/>
      <c r="M33" s="473"/>
      <c r="N33" s="473"/>
      <c r="O33" s="473"/>
      <c r="P33" s="473"/>
      <c r="Q33" s="473"/>
      <c r="R33" s="473"/>
      <c r="S33" s="473"/>
      <c r="T33" s="473"/>
      <c r="U33" s="473"/>
      <c r="V33" s="473"/>
      <c r="W33" s="473"/>
      <c r="X33" s="473"/>
      <c r="Y33" s="473"/>
      <c r="Z33" s="473"/>
      <c r="AA33" s="473"/>
      <c r="AB33" s="473"/>
      <c r="AC33" s="473"/>
      <c r="AD33" s="473"/>
      <c r="AE33" s="474"/>
    </row>
    <row r="34" spans="1:31">
      <c r="A34" s="475"/>
      <c r="B34" s="476"/>
      <c r="C34" s="795" t="s">
        <v>188</v>
      </c>
      <c r="D34" s="796"/>
      <c r="E34" s="795" t="s">
        <v>189</v>
      </c>
      <c r="F34" s="796"/>
      <c r="G34" s="795" t="s">
        <v>190</v>
      </c>
      <c r="H34" s="796"/>
      <c r="I34" s="795" t="s">
        <v>34</v>
      </c>
      <c r="J34" s="810"/>
      <c r="K34" s="67"/>
      <c r="L34" s="67"/>
      <c r="M34" s="67"/>
      <c r="N34" s="67"/>
      <c r="O34" s="67"/>
      <c r="P34" s="67"/>
      <c r="Q34" s="67"/>
      <c r="R34" s="67"/>
      <c r="S34" s="67"/>
      <c r="T34" s="67"/>
      <c r="U34" s="67"/>
      <c r="V34" s="67"/>
      <c r="W34" s="67"/>
      <c r="X34" s="67"/>
      <c r="Y34" s="67"/>
      <c r="Z34" s="67"/>
      <c r="AA34" s="67"/>
      <c r="AB34" s="67"/>
      <c r="AC34" s="67"/>
      <c r="AD34" s="67"/>
      <c r="AE34" s="68"/>
    </row>
    <row r="35" spans="1:31">
      <c r="A35" s="444"/>
      <c r="B35" s="477"/>
      <c r="C35" s="477" t="s">
        <v>37</v>
      </c>
      <c r="D35" s="478" t="s">
        <v>38</v>
      </c>
      <c r="E35" s="479" t="s">
        <v>37</v>
      </c>
      <c r="F35" s="480" t="s">
        <v>38</v>
      </c>
      <c r="G35" s="480" t="s">
        <v>37</v>
      </c>
      <c r="H35" s="480" t="s">
        <v>38</v>
      </c>
      <c r="I35" s="480" t="s">
        <v>37</v>
      </c>
      <c r="J35" s="481" t="s">
        <v>38</v>
      </c>
    </row>
    <row r="36" spans="1:31" ht="15.75">
      <c r="A36" s="638" t="s">
        <v>179</v>
      </c>
      <c r="B36" s="639"/>
      <c r="C36" s="640">
        <v>0</v>
      </c>
      <c r="D36" s="641">
        <v>0</v>
      </c>
      <c r="E36" s="642">
        <v>1</v>
      </c>
      <c r="F36" s="641">
        <v>0.13</v>
      </c>
      <c r="G36" s="642">
        <v>7</v>
      </c>
      <c r="H36" s="641">
        <v>0.88</v>
      </c>
      <c r="I36" s="642">
        <v>8</v>
      </c>
      <c r="J36" s="643">
        <v>1</v>
      </c>
      <c r="K36" s="60"/>
    </row>
    <row r="37" spans="1:31">
      <c r="A37" s="462" t="s">
        <v>180</v>
      </c>
      <c r="B37" s="282"/>
      <c r="C37" s="482">
        <v>1</v>
      </c>
      <c r="D37" s="593">
        <v>0.02</v>
      </c>
      <c r="E37" s="483">
        <v>20</v>
      </c>
      <c r="F37" s="596">
        <v>0.49</v>
      </c>
      <c r="G37" s="483">
        <v>20</v>
      </c>
      <c r="H37" s="599">
        <v>0.49</v>
      </c>
      <c r="I37" s="484">
        <v>41</v>
      </c>
      <c r="J37" s="602">
        <v>1</v>
      </c>
    </row>
    <row r="38" spans="1:31">
      <c r="A38" s="485" t="s">
        <v>181</v>
      </c>
      <c r="B38" s="282"/>
      <c r="C38" s="486">
        <v>1</v>
      </c>
      <c r="D38" s="594">
        <v>0.01</v>
      </c>
      <c r="E38" s="487">
        <v>69</v>
      </c>
      <c r="F38" s="597">
        <v>0.74</v>
      </c>
      <c r="G38" s="487">
        <v>23</v>
      </c>
      <c r="H38" s="600">
        <v>0.25</v>
      </c>
      <c r="I38" s="488">
        <v>93</v>
      </c>
      <c r="J38" s="602">
        <v>1</v>
      </c>
    </row>
    <row r="39" spans="1:31">
      <c r="A39" s="462" t="s">
        <v>182</v>
      </c>
      <c r="B39" s="282"/>
      <c r="C39" s="486">
        <v>1</v>
      </c>
      <c r="D39" s="594">
        <v>0.01</v>
      </c>
      <c r="E39" s="487">
        <v>111</v>
      </c>
      <c r="F39" s="597">
        <v>0.83</v>
      </c>
      <c r="G39" s="487">
        <v>22</v>
      </c>
      <c r="H39" s="600">
        <v>0.16</v>
      </c>
      <c r="I39" s="488">
        <v>134</v>
      </c>
      <c r="J39" s="602">
        <v>1</v>
      </c>
    </row>
    <row r="40" spans="1:31">
      <c r="A40" s="485" t="s">
        <v>183</v>
      </c>
      <c r="B40" s="62"/>
      <c r="C40" s="486">
        <v>120</v>
      </c>
      <c r="D40" s="594">
        <v>0.17</v>
      </c>
      <c r="E40" s="487">
        <v>481</v>
      </c>
      <c r="F40" s="597">
        <v>0.7</v>
      </c>
      <c r="G40" s="487">
        <v>86</v>
      </c>
      <c r="H40" s="601">
        <v>0.13</v>
      </c>
      <c r="I40" s="488">
        <v>687</v>
      </c>
      <c r="J40" s="602">
        <v>1</v>
      </c>
    </row>
    <row r="41" spans="1:31">
      <c r="A41" s="462" t="s">
        <v>184</v>
      </c>
      <c r="B41" s="282"/>
      <c r="C41" s="486">
        <v>111</v>
      </c>
      <c r="D41" s="595">
        <v>0.18</v>
      </c>
      <c r="E41" s="487">
        <v>432</v>
      </c>
      <c r="F41" s="597">
        <v>0.7</v>
      </c>
      <c r="G41" s="487">
        <v>72</v>
      </c>
      <c r="H41" s="599">
        <v>0.12</v>
      </c>
      <c r="I41" s="488">
        <v>615</v>
      </c>
      <c r="J41" s="602">
        <v>1</v>
      </c>
    </row>
    <row r="42" spans="1:31">
      <c r="A42" s="462" t="s">
        <v>185</v>
      </c>
      <c r="B42" s="62"/>
      <c r="C42" s="486">
        <v>275</v>
      </c>
      <c r="D42" s="594">
        <v>0.16</v>
      </c>
      <c r="E42" s="490">
        <v>1299</v>
      </c>
      <c r="F42" s="598">
        <v>0.75</v>
      </c>
      <c r="G42" s="490">
        <v>159</v>
      </c>
      <c r="H42" s="601">
        <v>0.09</v>
      </c>
      <c r="I42" s="489">
        <v>1733</v>
      </c>
      <c r="J42" s="602">
        <v>1</v>
      </c>
    </row>
    <row r="43" spans="1:31" ht="15.75">
      <c r="A43" s="649" t="s">
        <v>186</v>
      </c>
      <c r="B43" s="644"/>
      <c r="C43" s="645">
        <f>SUM(C37:C42)</f>
        <v>509</v>
      </c>
      <c r="D43" s="646">
        <v>0.15</v>
      </c>
      <c r="E43" s="647">
        <f>SUM(E37:E42)</f>
        <v>2412</v>
      </c>
      <c r="F43" s="646">
        <v>0.73</v>
      </c>
      <c r="G43" s="645">
        <f>SUM(G37:G42)</f>
        <v>382</v>
      </c>
      <c r="H43" s="646">
        <v>0.12</v>
      </c>
      <c r="I43" s="647">
        <f>SUM(I37:I42)</f>
        <v>3303</v>
      </c>
      <c r="J43" s="648">
        <v>1</v>
      </c>
    </row>
    <row r="44" spans="1:31">
      <c r="A44" s="69"/>
      <c r="B44" s="69"/>
      <c r="C44" s="63"/>
      <c r="D44" s="69"/>
      <c r="F44" s="62"/>
      <c r="G44" s="62"/>
      <c r="H44" s="69"/>
      <c r="I44" s="68"/>
      <c r="J44" s="69"/>
    </row>
    <row r="45" spans="1:31" ht="19.5" customHeight="1">
      <c r="A45" s="789" t="s">
        <v>191</v>
      </c>
      <c r="B45" s="789"/>
      <c r="C45" s="789"/>
      <c r="D45" s="789"/>
    </row>
    <row r="46" spans="1:31" ht="19.5" customHeight="1" thickBot="1">
      <c r="A46" s="790"/>
      <c r="B46" s="790"/>
      <c r="C46" s="790"/>
      <c r="D46" s="790"/>
    </row>
    <row r="47" spans="1:31" ht="33.75">
      <c r="A47" s="491"/>
      <c r="B47" s="491"/>
      <c r="C47" s="459" t="s">
        <v>37</v>
      </c>
      <c r="D47" s="650" t="s">
        <v>192</v>
      </c>
      <c r="E47" s="492"/>
      <c r="F47" s="492"/>
      <c r="G47" s="492"/>
      <c r="H47" s="492"/>
      <c r="I47" s="492"/>
      <c r="J47" s="492"/>
    </row>
    <row r="48" spans="1:31">
      <c r="A48" s="801" t="s">
        <v>25</v>
      </c>
      <c r="B48" s="282" t="s">
        <v>39</v>
      </c>
      <c r="C48" s="493">
        <v>2424</v>
      </c>
      <c r="D48" s="494">
        <v>0.7</v>
      </c>
      <c r="E48" s="492"/>
      <c r="F48" s="492"/>
      <c r="G48" s="492"/>
      <c r="H48" s="492"/>
      <c r="I48" s="492"/>
      <c r="J48" s="492"/>
    </row>
    <row r="49" spans="1:11">
      <c r="A49" s="802"/>
      <c r="B49" s="282" t="s">
        <v>123</v>
      </c>
      <c r="C49" s="267">
        <v>106</v>
      </c>
      <c r="D49" s="494">
        <v>0.8</v>
      </c>
      <c r="E49" s="492"/>
      <c r="F49" s="492"/>
      <c r="G49" s="492"/>
      <c r="H49" s="492"/>
      <c r="I49" s="492"/>
      <c r="J49" s="492"/>
    </row>
    <row r="50" spans="1:11">
      <c r="A50" s="802"/>
      <c r="B50" s="282" t="s">
        <v>87</v>
      </c>
      <c r="C50" s="267">
        <v>66</v>
      </c>
      <c r="D50" s="494">
        <v>0.71</v>
      </c>
      <c r="E50" s="492"/>
      <c r="F50" s="492"/>
      <c r="G50" s="492"/>
      <c r="H50" s="492"/>
      <c r="I50" s="492"/>
      <c r="J50" s="492"/>
    </row>
    <row r="51" spans="1:11">
      <c r="A51" s="802"/>
      <c r="B51" s="282" t="s">
        <v>89</v>
      </c>
      <c r="C51" s="267">
        <v>20</v>
      </c>
      <c r="D51" s="494">
        <v>0.43</v>
      </c>
      <c r="E51" s="492"/>
      <c r="F51" s="492"/>
      <c r="G51" s="492"/>
      <c r="H51" s="492"/>
      <c r="I51" s="492"/>
      <c r="J51" s="492"/>
    </row>
    <row r="52" spans="1:11">
      <c r="A52" s="803"/>
      <c r="B52" s="282" t="s">
        <v>124</v>
      </c>
      <c r="C52" s="267">
        <v>17</v>
      </c>
      <c r="D52" s="494">
        <v>0.39</v>
      </c>
      <c r="E52" s="492"/>
      <c r="F52" s="492"/>
      <c r="G52" s="492"/>
      <c r="H52" s="492"/>
      <c r="I52" s="492"/>
      <c r="J52" s="492"/>
    </row>
    <row r="53" spans="1:11">
      <c r="A53" s="495" t="s">
        <v>26</v>
      </c>
      <c r="B53" s="282" t="s">
        <v>65</v>
      </c>
      <c r="C53" s="267">
        <v>375</v>
      </c>
      <c r="D53" s="494">
        <v>0.21</v>
      </c>
      <c r="E53" s="492"/>
      <c r="F53" s="492"/>
      <c r="G53" s="492"/>
      <c r="H53" s="492"/>
      <c r="I53" s="492"/>
      <c r="J53" s="492"/>
    </row>
    <row r="54" spans="1:11">
      <c r="A54" s="496" t="s">
        <v>165</v>
      </c>
      <c r="B54" s="282" t="s">
        <v>66</v>
      </c>
      <c r="C54" s="267">
        <v>443</v>
      </c>
      <c r="D54" s="494">
        <v>0.54</v>
      </c>
      <c r="E54" s="492"/>
      <c r="F54" s="492"/>
      <c r="G54" s="492"/>
      <c r="H54" s="492"/>
      <c r="I54" s="492"/>
      <c r="J54" s="492"/>
    </row>
    <row r="55" spans="1:11">
      <c r="A55" s="807" t="s">
        <v>34</v>
      </c>
      <c r="B55" s="808"/>
      <c r="C55" s="493">
        <f>SUM(C48:C54)</f>
        <v>3451</v>
      </c>
      <c r="D55" s="651">
        <v>0.51</v>
      </c>
      <c r="E55" s="492"/>
      <c r="F55" s="674"/>
      <c r="G55" s="492"/>
      <c r="H55" s="492"/>
      <c r="I55" s="492"/>
      <c r="J55" s="492"/>
    </row>
    <row r="56" spans="1:11">
      <c r="A56" s="337"/>
      <c r="B56" s="337"/>
      <c r="C56" s="11"/>
      <c r="D56" s="497"/>
      <c r="E56" s="492"/>
      <c r="F56" s="492"/>
      <c r="G56" s="492"/>
      <c r="H56" s="492"/>
      <c r="I56" s="492"/>
      <c r="J56" s="492"/>
    </row>
    <row r="57" spans="1:11" s="498" customFormat="1" ht="30" customHeight="1">
      <c r="A57" s="809" t="s">
        <v>193</v>
      </c>
      <c r="B57" s="809"/>
      <c r="C57" s="809"/>
      <c r="D57" s="809"/>
      <c r="E57" s="809"/>
      <c r="F57" s="809"/>
      <c r="G57" s="809"/>
      <c r="H57" s="809"/>
      <c r="I57" s="809"/>
      <c r="J57" s="809"/>
    </row>
    <row r="58" spans="1:11" s="498" customFormat="1" ht="30" customHeight="1">
      <c r="A58" s="809" t="s">
        <v>194</v>
      </c>
      <c r="B58" s="809"/>
      <c r="C58" s="809"/>
      <c r="D58" s="809"/>
      <c r="E58" s="809"/>
      <c r="F58" s="809"/>
      <c r="G58" s="809"/>
      <c r="H58" s="809"/>
      <c r="I58" s="809"/>
      <c r="J58" s="809"/>
    </row>
    <row r="59" spans="1:11" s="498" customFormat="1" ht="30" customHeight="1">
      <c r="A59" s="809" t="s">
        <v>276</v>
      </c>
      <c r="B59" s="809"/>
      <c r="C59" s="809"/>
      <c r="D59" s="809"/>
      <c r="E59" s="809"/>
      <c r="F59" s="809"/>
      <c r="G59" s="809"/>
      <c r="H59" s="809"/>
      <c r="I59" s="809"/>
      <c r="J59" s="809"/>
    </row>
    <row r="61" spans="1:11" ht="22.5" customHeight="1">
      <c r="A61" s="789" t="s">
        <v>253</v>
      </c>
      <c r="B61" s="789"/>
      <c r="C61" s="789"/>
      <c r="D61" s="789"/>
      <c r="E61" s="789"/>
      <c r="F61" s="789"/>
      <c r="G61" s="789"/>
      <c r="H61" s="789"/>
      <c r="I61" s="789"/>
      <c r="J61" s="789"/>
      <c r="K61" s="789"/>
    </row>
    <row r="62" spans="1:11" ht="22.5" customHeight="1">
      <c r="A62" s="789"/>
      <c r="B62" s="789"/>
      <c r="C62" s="789"/>
      <c r="D62" s="789"/>
      <c r="E62" s="789"/>
      <c r="F62" s="789"/>
      <c r="G62" s="789"/>
      <c r="H62" s="789"/>
      <c r="I62" s="789"/>
      <c r="J62" s="789"/>
      <c r="K62" s="789"/>
    </row>
    <row r="63" spans="1:11">
      <c r="A63" s="499"/>
      <c r="B63" s="499"/>
      <c r="C63" s="500" t="s">
        <v>37</v>
      </c>
      <c r="D63" s="652" t="s">
        <v>38</v>
      </c>
      <c r="E63" s="501"/>
    </row>
    <row r="64" spans="1:11">
      <c r="A64" s="801" t="s">
        <v>25</v>
      </c>
      <c r="B64" s="282" t="s">
        <v>39</v>
      </c>
      <c r="C64" s="267">
        <v>834</v>
      </c>
      <c r="D64" s="494">
        <v>0.79</v>
      </c>
    </row>
    <row r="65" spans="1:4">
      <c r="A65" s="802"/>
      <c r="B65" s="282" t="s">
        <v>123</v>
      </c>
      <c r="C65" s="267">
        <v>49</v>
      </c>
      <c r="D65" s="494">
        <v>0.55000000000000004</v>
      </c>
    </row>
    <row r="66" spans="1:4">
      <c r="A66" s="802"/>
      <c r="B66" s="282" t="s">
        <v>87</v>
      </c>
      <c r="C66" s="267">
        <v>38</v>
      </c>
      <c r="D66" s="494">
        <v>0.68</v>
      </c>
    </row>
    <row r="67" spans="1:4">
      <c r="A67" s="802"/>
      <c r="B67" s="282" t="s">
        <v>89</v>
      </c>
      <c r="C67" s="267">
        <v>14</v>
      </c>
      <c r="D67" s="494">
        <v>0.52</v>
      </c>
    </row>
    <row r="68" spans="1:4">
      <c r="A68" s="802"/>
      <c r="B68" s="282" t="s">
        <v>124</v>
      </c>
      <c r="C68" s="267">
        <v>10</v>
      </c>
      <c r="D68" s="494">
        <v>0.91</v>
      </c>
    </row>
    <row r="69" spans="1:4">
      <c r="A69" s="803"/>
      <c r="B69" s="282" t="s">
        <v>88</v>
      </c>
      <c r="C69" s="267">
        <v>0</v>
      </c>
      <c r="D69" s="494">
        <v>0</v>
      </c>
    </row>
    <row r="70" spans="1:4">
      <c r="A70" s="495" t="s">
        <v>26</v>
      </c>
      <c r="B70" s="282" t="s">
        <v>65</v>
      </c>
      <c r="C70" s="267">
        <v>1081</v>
      </c>
      <c r="D70" s="494">
        <v>0.77</v>
      </c>
    </row>
    <row r="71" spans="1:4">
      <c r="A71" s="496" t="s">
        <v>165</v>
      </c>
      <c r="B71" s="282" t="s">
        <v>66</v>
      </c>
      <c r="C71" s="267">
        <v>3</v>
      </c>
      <c r="D71" s="494">
        <v>8.0000000000000002E-3</v>
      </c>
    </row>
    <row r="72" spans="1:4">
      <c r="A72" s="797" t="s">
        <v>34</v>
      </c>
      <c r="B72" s="798"/>
      <c r="C72" s="493">
        <f>SUM(C64:C71)</f>
        <v>2029</v>
      </c>
      <c r="D72" s="651">
        <v>0.61</v>
      </c>
    </row>
  </sheetData>
  <mergeCells count="23">
    <mergeCell ref="A72:B72"/>
    <mergeCell ref="A17:B17"/>
    <mergeCell ref="A11:A13"/>
    <mergeCell ref="A14:A16"/>
    <mergeCell ref="A48:A52"/>
    <mergeCell ref="A55:B55"/>
    <mergeCell ref="A64:A69"/>
    <mergeCell ref="A58:J58"/>
    <mergeCell ref="A59:J59"/>
    <mergeCell ref="E21:F21"/>
    <mergeCell ref="G21:H21"/>
    <mergeCell ref="E34:F34"/>
    <mergeCell ref="G34:H34"/>
    <mergeCell ref="I34:J34"/>
    <mergeCell ref="A61:K62"/>
    <mergeCell ref="A57:J57"/>
    <mergeCell ref="A45:D46"/>
    <mergeCell ref="A32:E33"/>
    <mergeCell ref="A6:B7"/>
    <mergeCell ref="C34:D34"/>
    <mergeCell ref="A8:B9"/>
    <mergeCell ref="C21:D21"/>
    <mergeCell ref="A19:D20"/>
  </mergeCells>
  <pageMargins left="0.7" right="0.7" top="0.75" bottom="0.75" header="0.3" footer="0.3"/>
  <pageSetup paperSize="9" orientation="portrait" r:id="rId1"/>
  <ignoredErrors>
    <ignoredError sqref="C30 C43 G43" formulaRange="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theme="0" tint="-0.14999847407452621"/>
  </sheetPr>
  <dimension ref="A5:H41"/>
  <sheetViews>
    <sheetView showGridLines="0" zoomScaleNormal="100" workbookViewId="0">
      <selection activeCell="A37" sqref="A37:G38"/>
    </sheetView>
  </sheetViews>
  <sheetFormatPr defaultColWidth="11.42578125" defaultRowHeight="15"/>
  <cols>
    <col min="1" max="1" width="14.42578125" style="61" customWidth="1"/>
    <col min="2" max="2" width="13" style="61" customWidth="1"/>
    <col min="3" max="3" width="17.28515625" style="61" customWidth="1"/>
    <col min="4" max="16384" width="11.42578125" style="61"/>
  </cols>
  <sheetData>
    <row r="5" spans="1:8">
      <c r="A5" s="91"/>
      <c r="B5" s="91"/>
      <c r="C5" s="91"/>
      <c r="D5" s="91"/>
      <c r="E5" s="91"/>
      <c r="F5" s="91"/>
      <c r="G5" s="91"/>
      <c r="H5" s="91"/>
    </row>
    <row r="6" spans="1:8">
      <c r="A6" s="820" t="s">
        <v>195</v>
      </c>
      <c r="B6" s="820"/>
      <c r="C6" s="114"/>
      <c r="D6" s="114"/>
      <c r="E6" s="114"/>
      <c r="F6" s="114"/>
      <c r="G6" s="114"/>
      <c r="H6" s="114"/>
    </row>
    <row r="7" spans="1:8">
      <c r="A7" s="820"/>
      <c r="B7" s="820"/>
      <c r="C7" s="114"/>
      <c r="D7" s="114"/>
      <c r="E7" s="114"/>
      <c r="F7" s="114"/>
      <c r="G7" s="114"/>
      <c r="H7" s="114"/>
    </row>
    <row r="8" spans="1:8" ht="15" customHeight="1">
      <c r="A8" s="789" t="s">
        <v>255</v>
      </c>
      <c r="B8" s="789"/>
      <c r="C8" s="789"/>
      <c r="D8" s="789"/>
      <c r="E8" s="789"/>
      <c r="F8" s="789"/>
      <c r="G8" s="789"/>
      <c r="H8" s="789"/>
    </row>
    <row r="9" spans="1:8" ht="15.75" customHeight="1" thickBot="1">
      <c r="A9" s="790"/>
      <c r="B9" s="790"/>
      <c r="C9" s="790"/>
      <c r="D9" s="790"/>
      <c r="E9" s="790"/>
      <c r="F9" s="790"/>
      <c r="G9" s="790"/>
      <c r="H9" s="790"/>
    </row>
    <row r="10" spans="1:8">
      <c r="A10" s="491"/>
      <c r="B10" s="491"/>
      <c r="C10" s="491"/>
      <c r="D10" s="503" t="s">
        <v>64</v>
      </c>
      <c r="E10" s="503" t="s">
        <v>26</v>
      </c>
      <c r="F10" s="503" t="s">
        <v>165</v>
      </c>
      <c r="G10" s="503" t="s">
        <v>172</v>
      </c>
      <c r="H10" s="504" t="s">
        <v>25</v>
      </c>
    </row>
    <row r="11" spans="1:8">
      <c r="A11" s="821" t="s">
        <v>196</v>
      </c>
      <c r="B11" s="823" t="s">
        <v>197</v>
      </c>
      <c r="C11" s="505" t="s">
        <v>198</v>
      </c>
      <c r="D11" s="506">
        <f>SUM(E11:H11)</f>
        <v>499</v>
      </c>
      <c r="E11" s="21">
        <v>135</v>
      </c>
      <c r="F11" s="21">
        <v>266</v>
      </c>
      <c r="G11" s="21" t="s">
        <v>9</v>
      </c>
      <c r="H11" s="507">
        <v>98</v>
      </c>
    </row>
    <row r="12" spans="1:8">
      <c r="A12" s="821"/>
      <c r="B12" s="823"/>
      <c r="C12" s="508" t="s">
        <v>199</v>
      </c>
      <c r="D12" s="509">
        <v>0.15379999999999999</v>
      </c>
      <c r="E12" s="510">
        <v>9.3600000000000003E-2</v>
      </c>
      <c r="F12" s="510">
        <v>0.85809999999999997</v>
      </c>
      <c r="G12" s="275" t="s">
        <v>9</v>
      </c>
      <c r="H12" s="502">
        <v>6.6100000000000006E-2</v>
      </c>
    </row>
    <row r="13" spans="1:8">
      <c r="A13" s="821"/>
      <c r="B13" s="824" t="s">
        <v>200</v>
      </c>
      <c r="C13" s="508" t="s">
        <v>198</v>
      </c>
      <c r="D13" s="506">
        <f>SUM(E13:H13)</f>
        <v>100</v>
      </c>
      <c r="E13" s="252">
        <v>18</v>
      </c>
      <c r="F13" s="273">
        <v>51</v>
      </c>
      <c r="G13" s="273" t="s">
        <v>9</v>
      </c>
      <c r="H13" s="511">
        <v>31</v>
      </c>
    </row>
    <row r="14" spans="1:8">
      <c r="A14" s="822"/>
      <c r="B14" s="825"/>
      <c r="C14" s="512" t="s">
        <v>199</v>
      </c>
      <c r="D14" s="513">
        <v>3.08</v>
      </c>
      <c r="E14" s="510">
        <v>1.2500000000000001E-2</v>
      </c>
      <c r="F14" s="514">
        <v>0.16450000000000001</v>
      </c>
      <c r="G14" s="515" t="s">
        <v>9</v>
      </c>
      <c r="H14" s="516">
        <v>2.0899999999999998E-2</v>
      </c>
    </row>
    <row r="15" spans="1:8">
      <c r="A15" s="826" t="s">
        <v>201</v>
      </c>
      <c r="B15" s="828" t="s">
        <v>202</v>
      </c>
      <c r="C15" s="517" t="s">
        <v>198</v>
      </c>
      <c r="D15" s="518">
        <f>SUM(E15:H15)</f>
        <v>131</v>
      </c>
      <c r="E15" s="519">
        <v>45</v>
      </c>
      <c r="F15" s="519">
        <v>68</v>
      </c>
      <c r="G15" s="519" t="s">
        <v>9</v>
      </c>
      <c r="H15" s="347">
        <v>18</v>
      </c>
    </row>
    <row r="16" spans="1:8">
      <c r="A16" s="821"/>
      <c r="B16" s="829"/>
      <c r="C16" s="508" t="s">
        <v>199</v>
      </c>
      <c r="D16" s="520">
        <v>4.0399999999999998E-2</v>
      </c>
      <c r="E16" s="510">
        <v>3.1199999999999999E-2</v>
      </c>
      <c r="F16" s="510">
        <v>0.21940000000000001</v>
      </c>
      <c r="G16" s="521" t="s">
        <v>9</v>
      </c>
      <c r="H16" s="502">
        <v>1.21E-2</v>
      </c>
    </row>
    <row r="17" spans="1:8">
      <c r="A17" s="821"/>
      <c r="B17" s="830" t="s">
        <v>189</v>
      </c>
      <c r="C17" s="508" t="s">
        <v>198</v>
      </c>
      <c r="D17" s="522">
        <f>SUM(E17:H17)</f>
        <v>429</v>
      </c>
      <c r="E17" s="273">
        <v>103</v>
      </c>
      <c r="F17" s="273">
        <v>225</v>
      </c>
      <c r="G17" s="273" t="s">
        <v>9</v>
      </c>
      <c r="H17" s="308">
        <v>101</v>
      </c>
    </row>
    <row r="18" spans="1:8">
      <c r="A18" s="821"/>
      <c r="B18" s="829"/>
      <c r="C18" s="508" t="s">
        <v>199</v>
      </c>
      <c r="D18" s="520">
        <v>0.1323</v>
      </c>
      <c r="E18" s="510">
        <v>7.1400000000000005E-2</v>
      </c>
      <c r="F18" s="510">
        <v>0.7258</v>
      </c>
      <c r="G18" s="521" t="s">
        <v>9</v>
      </c>
      <c r="H18" s="502">
        <v>6.8099999999999994E-2</v>
      </c>
    </row>
    <row r="19" spans="1:8">
      <c r="A19" s="821"/>
      <c r="B19" s="830" t="s">
        <v>203</v>
      </c>
      <c r="C19" s="508" t="s">
        <v>198</v>
      </c>
      <c r="D19" s="522">
        <f>SUM(E19:H19)</f>
        <v>39</v>
      </c>
      <c r="E19" s="273">
        <v>5</v>
      </c>
      <c r="F19" s="273">
        <v>24</v>
      </c>
      <c r="G19" s="273" t="s">
        <v>9</v>
      </c>
      <c r="H19" s="308">
        <v>10</v>
      </c>
    </row>
    <row r="20" spans="1:8">
      <c r="A20" s="827"/>
      <c r="B20" s="829"/>
      <c r="C20" s="508" t="s">
        <v>199</v>
      </c>
      <c r="D20" s="177">
        <v>1.2E-2</v>
      </c>
      <c r="E20" s="523">
        <v>3.5000000000000001E-3</v>
      </c>
      <c r="F20" s="523">
        <v>7.7399999999999997E-2</v>
      </c>
      <c r="G20" s="524" t="s">
        <v>9</v>
      </c>
      <c r="H20" s="525">
        <v>6.7000000000000002E-3</v>
      </c>
    </row>
    <row r="21" spans="1:8">
      <c r="A21" s="526"/>
      <c r="B21" s="324"/>
      <c r="C21" s="527"/>
      <c r="D21" s="528"/>
      <c r="E21" s="529"/>
      <c r="F21" s="529"/>
      <c r="G21" s="530"/>
      <c r="H21" s="529"/>
    </row>
    <row r="22" spans="1:8" ht="15" customHeight="1">
      <c r="A22" s="789" t="s">
        <v>254</v>
      </c>
      <c r="B22" s="789"/>
      <c r="C22" s="789"/>
      <c r="D22" s="789"/>
      <c r="E22" s="789"/>
      <c r="F22" s="789"/>
      <c r="G22" s="789"/>
      <c r="H22" s="789"/>
    </row>
    <row r="23" spans="1:8" ht="15" customHeight="1" thickBot="1">
      <c r="A23" s="790"/>
      <c r="B23" s="790"/>
      <c r="C23" s="790"/>
      <c r="D23" s="790"/>
      <c r="E23" s="790"/>
      <c r="F23" s="790"/>
      <c r="G23" s="790"/>
      <c r="H23" s="790"/>
    </row>
    <row r="24" spans="1:8" ht="15" customHeight="1">
      <c r="A24" s="491"/>
      <c r="B24" s="491"/>
      <c r="C24" s="491"/>
      <c r="D24" s="503" t="s">
        <v>64</v>
      </c>
      <c r="E24" s="503" t="s">
        <v>26</v>
      </c>
      <c r="F24" s="503" t="s">
        <v>165</v>
      </c>
      <c r="G24" s="503" t="s">
        <v>172</v>
      </c>
      <c r="H24" s="653" t="s">
        <v>25</v>
      </c>
    </row>
    <row r="25" spans="1:8">
      <c r="A25" s="821" t="s">
        <v>196</v>
      </c>
      <c r="B25" s="823" t="s">
        <v>197</v>
      </c>
      <c r="C25" s="505" t="s">
        <v>198</v>
      </c>
      <c r="D25" s="506">
        <f>SUM(E25:H25)</f>
        <v>413</v>
      </c>
      <c r="E25" s="21">
        <v>134</v>
      </c>
      <c r="F25" s="21">
        <v>137</v>
      </c>
      <c r="G25" s="21">
        <v>1</v>
      </c>
      <c r="H25" s="308">
        <v>141</v>
      </c>
    </row>
    <row r="26" spans="1:8">
      <c r="A26" s="821"/>
      <c r="B26" s="823"/>
      <c r="C26" s="508" t="s">
        <v>199</v>
      </c>
      <c r="D26" s="509">
        <v>0.1273</v>
      </c>
      <c r="E26" s="510">
        <v>9.2899999999999996E-2</v>
      </c>
      <c r="F26" s="510">
        <v>0.44190000000000002</v>
      </c>
      <c r="G26" s="510">
        <v>0.22220000000000001</v>
      </c>
      <c r="H26" s="531">
        <v>9.5100000000000004E-2</v>
      </c>
    </row>
    <row r="27" spans="1:8">
      <c r="A27" s="821"/>
      <c r="B27" s="824" t="s">
        <v>200</v>
      </c>
      <c r="C27" s="508" t="s">
        <v>198</v>
      </c>
      <c r="D27" s="506">
        <f>SUM(E27:H27)</f>
        <v>92</v>
      </c>
      <c r="E27" s="252">
        <v>14</v>
      </c>
      <c r="F27" s="273">
        <v>27</v>
      </c>
      <c r="G27" s="273" t="s">
        <v>9</v>
      </c>
      <c r="H27" s="274">
        <v>51</v>
      </c>
    </row>
    <row r="28" spans="1:8">
      <c r="A28" s="822"/>
      <c r="B28" s="825"/>
      <c r="C28" s="512" t="s">
        <v>199</v>
      </c>
      <c r="D28" s="513">
        <v>2.84</v>
      </c>
      <c r="E28" s="510">
        <v>9.7000000000000003E-3</v>
      </c>
      <c r="F28" s="514">
        <v>8.7099999999999997E-2</v>
      </c>
      <c r="G28" s="514">
        <v>0</v>
      </c>
      <c r="H28" s="532">
        <v>3.44E-2</v>
      </c>
    </row>
    <row r="29" spans="1:8">
      <c r="A29" s="826" t="s">
        <v>201</v>
      </c>
      <c r="B29" s="828" t="s">
        <v>202</v>
      </c>
      <c r="C29" s="517" t="s">
        <v>198</v>
      </c>
      <c r="D29" s="518">
        <f>SUM(E29:H29)</f>
        <v>82</v>
      </c>
      <c r="E29" s="519">
        <v>20</v>
      </c>
      <c r="F29" s="519">
        <v>31</v>
      </c>
      <c r="G29" s="519">
        <v>1</v>
      </c>
      <c r="H29" s="347">
        <v>30</v>
      </c>
    </row>
    <row r="30" spans="1:8">
      <c r="A30" s="821"/>
      <c r="B30" s="829"/>
      <c r="C30" s="508" t="s">
        <v>199</v>
      </c>
      <c r="D30" s="520">
        <v>2.53E-2</v>
      </c>
      <c r="E30" s="510">
        <v>1.3899999999999999E-2</v>
      </c>
      <c r="F30" s="510">
        <v>0.1</v>
      </c>
      <c r="G30" s="510">
        <v>0.22220000000000001</v>
      </c>
      <c r="H30" s="531">
        <v>2.0199999999999999E-2</v>
      </c>
    </row>
    <row r="31" spans="1:8">
      <c r="A31" s="821"/>
      <c r="B31" s="830" t="s">
        <v>189</v>
      </c>
      <c r="C31" s="508" t="s">
        <v>198</v>
      </c>
      <c r="D31" s="522">
        <f>SUM(E31:H31)</f>
        <v>356</v>
      </c>
      <c r="E31" s="273">
        <v>102</v>
      </c>
      <c r="F31" s="273">
        <v>119</v>
      </c>
      <c r="G31" s="273" t="s">
        <v>9</v>
      </c>
      <c r="H31" s="308">
        <v>135</v>
      </c>
    </row>
    <row r="32" spans="1:8">
      <c r="A32" s="821"/>
      <c r="B32" s="829"/>
      <c r="C32" s="508" t="s">
        <v>199</v>
      </c>
      <c r="D32" s="509">
        <v>0.10979999999999999</v>
      </c>
      <c r="E32" s="510">
        <v>7.0699999999999999E-2</v>
      </c>
      <c r="F32" s="510">
        <v>0.38390000000000002</v>
      </c>
      <c r="G32" s="510">
        <v>0</v>
      </c>
      <c r="H32" s="531">
        <v>9.11E-2</v>
      </c>
    </row>
    <row r="33" spans="1:8">
      <c r="A33" s="821"/>
      <c r="B33" s="830" t="s">
        <v>203</v>
      </c>
      <c r="C33" s="508" t="s">
        <v>198</v>
      </c>
      <c r="D33" s="506">
        <f>SUM(E33:H33)</f>
        <v>67</v>
      </c>
      <c r="E33" s="273">
        <v>26</v>
      </c>
      <c r="F33" s="273">
        <v>14</v>
      </c>
      <c r="G33" s="273" t="s">
        <v>9</v>
      </c>
      <c r="H33" s="308">
        <v>27</v>
      </c>
    </row>
    <row r="34" spans="1:8">
      <c r="A34" s="827"/>
      <c r="B34" s="829"/>
      <c r="C34" s="508" t="s">
        <v>199</v>
      </c>
      <c r="D34" s="177">
        <v>2.07E-2</v>
      </c>
      <c r="E34" s="154">
        <v>1.7999999999999999E-2</v>
      </c>
      <c r="F34" s="523">
        <v>4.5199999999999997E-2</v>
      </c>
      <c r="G34" s="154">
        <v>0</v>
      </c>
      <c r="H34" s="533">
        <v>1.8200000000000001E-2</v>
      </c>
    </row>
    <row r="37" spans="1:8">
      <c r="A37" s="789" t="s">
        <v>259</v>
      </c>
      <c r="B37" s="789"/>
      <c r="C37" s="789"/>
      <c r="D37" s="789"/>
      <c r="E37" s="789"/>
      <c r="F37" s="789"/>
      <c r="G37" s="789"/>
    </row>
    <row r="38" spans="1:8" ht="15.75" thickBot="1">
      <c r="A38" s="790"/>
      <c r="B38" s="790"/>
      <c r="C38" s="790"/>
      <c r="D38" s="790"/>
      <c r="E38" s="790"/>
      <c r="F38" s="790"/>
      <c r="G38" s="790"/>
    </row>
    <row r="39" spans="1:8">
      <c r="A39" s="623"/>
      <c r="B39" s="623"/>
      <c r="C39" s="819" t="s">
        <v>257</v>
      </c>
      <c r="D39" s="819"/>
      <c r="E39" s="819"/>
      <c r="F39" s="819"/>
      <c r="G39" s="814" t="s">
        <v>262</v>
      </c>
      <c r="H39" s="814"/>
    </row>
    <row r="40" spans="1:8" ht="24" customHeight="1">
      <c r="A40" s="813" t="s">
        <v>256</v>
      </c>
      <c r="B40" s="813"/>
      <c r="C40" s="811" t="s">
        <v>258</v>
      </c>
      <c r="D40" s="811"/>
      <c r="E40" s="811"/>
      <c r="F40" s="811"/>
      <c r="G40" s="815">
        <v>4.9599999999999998E-2</v>
      </c>
      <c r="H40" s="816"/>
    </row>
    <row r="41" spans="1:8" ht="23.45" customHeight="1">
      <c r="A41" s="813" t="s">
        <v>260</v>
      </c>
      <c r="B41" s="813"/>
      <c r="C41" s="812" t="s">
        <v>261</v>
      </c>
      <c r="D41" s="812"/>
      <c r="E41" s="812"/>
      <c r="F41" s="812"/>
      <c r="G41" s="817">
        <v>2.9000000000000001E-2</v>
      </c>
      <c r="H41" s="818"/>
    </row>
  </sheetData>
  <mergeCells count="26">
    <mergeCell ref="A29:A34"/>
    <mergeCell ref="B29:B30"/>
    <mergeCell ref="B31:B32"/>
    <mergeCell ref="B33:B34"/>
    <mergeCell ref="A11:A14"/>
    <mergeCell ref="B11:B12"/>
    <mergeCell ref="B13:B14"/>
    <mergeCell ref="A15:A20"/>
    <mergeCell ref="B15:B16"/>
    <mergeCell ref="B17:B18"/>
    <mergeCell ref="B19:B20"/>
    <mergeCell ref="A6:B7"/>
    <mergeCell ref="A8:H9"/>
    <mergeCell ref="A25:A28"/>
    <mergeCell ref="B25:B26"/>
    <mergeCell ref="B27:B28"/>
    <mergeCell ref="A22:H23"/>
    <mergeCell ref="A37:G38"/>
    <mergeCell ref="C40:F40"/>
    <mergeCell ref="C41:F41"/>
    <mergeCell ref="A41:B41"/>
    <mergeCell ref="A40:B40"/>
    <mergeCell ref="G39:H39"/>
    <mergeCell ref="G40:H40"/>
    <mergeCell ref="G41:H41"/>
    <mergeCell ref="C39:F39"/>
  </mergeCell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0" tint="-0.14999847407452621"/>
  </sheetPr>
  <dimension ref="A1:M48"/>
  <sheetViews>
    <sheetView showGridLines="0" zoomScaleNormal="100" workbookViewId="0">
      <selection activeCell="A23" sqref="A23:B23"/>
    </sheetView>
  </sheetViews>
  <sheetFormatPr defaultColWidth="8.5703125" defaultRowHeight="11.25"/>
  <cols>
    <col min="1" max="1" width="20.85546875" style="1" customWidth="1"/>
    <col min="2" max="2" width="20.140625" style="1" customWidth="1"/>
    <col min="3" max="6" width="20.42578125" style="59" customWidth="1"/>
    <col min="7" max="7" width="21.42578125" style="1" customWidth="1"/>
    <col min="8" max="8" width="24.42578125" style="1" customWidth="1"/>
    <col min="9" max="10" width="11.42578125" style="1" customWidth="1"/>
    <col min="11" max="11" width="13.42578125" style="1" customWidth="1"/>
    <col min="12" max="12" width="10.5703125" style="1" customWidth="1"/>
    <col min="13" max="13" width="11.5703125" style="1" customWidth="1"/>
    <col min="14" max="16384" width="8.5703125" style="1"/>
  </cols>
  <sheetData>
    <row r="1" spans="1:13" ht="15" customHeight="1"/>
    <row r="2" spans="1:13" ht="15" customHeight="1"/>
    <row r="3" spans="1:13" ht="15" customHeight="1"/>
    <row r="4" spans="1:13" ht="15" customHeight="1">
      <c r="A4" s="492"/>
      <c r="B4" s="492"/>
    </row>
    <row r="5" spans="1:13" ht="15" customHeight="1">
      <c r="A5" s="94"/>
      <c r="B5" s="94"/>
      <c r="C5" s="95"/>
      <c r="D5" s="95"/>
      <c r="E5" s="95"/>
      <c r="F5" s="95"/>
    </row>
    <row r="6" spans="1:13" ht="15" customHeight="1">
      <c r="A6" s="831" t="s">
        <v>204</v>
      </c>
      <c r="B6" s="784"/>
    </row>
    <row r="7" spans="1:13" ht="15" customHeight="1">
      <c r="A7" s="831"/>
      <c r="B7" s="784"/>
    </row>
    <row r="8" spans="1:13" ht="15" customHeight="1">
      <c r="A8" s="789" t="s">
        <v>285</v>
      </c>
      <c r="B8" s="789"/>
      <c r="C8" s="789"/>
      <c r="D8" s="789"/>
      <c r="E8" s="789"/>
      <c r="F8" s="789"/>
    </row>
    <row r="9" spans="1:13" ht="15" customHeight="1" thickBot="1">
      <c r="A9" s="790"/>
      <c r="B9" s="790"/>
      <c r="C9" s="790"/>
      <c r="D9" s="790"/>
      <c r="E9" s="790"/>
      <c r="F9" s="790"/>
      <c r="G9" s="2"/>
      <c r="H9" s="3"/>
      <c r="I9" s="3"/>
      <c r="J9" s="4"/>
      <c r="K9" s="4"/>
      <c r="L9" s="4"/>
    </row>
    <row r="10" spans="1:13" ht="15" customHeight="1">
      <c r="A10" s="295"/>
      <c r="B10" s="295"/>
      <c r="C10" s="257" t="s">
        <v>64</v>
      </c>
      <c r="D10" s="264" t="s">
        <v>26</v>
      </c>
      <c r="E10" s="143" t="s">
        <v>165</v>
      </c>
      <c r="F10" s="271" t="s">
        <v>25</v>
      </c>
      <c r="G10" s="5"/>
      <c r="H10" s="6"/>
      <c r="I10" s="7"/>
      <c r="J10" s="8"/>
      <c r="K10" s="8"/>
      <c r="L10" s="8"/>
      <c r="M10" s="9"/>
    </row>
    <row r="11" spans="1:13" ht="15" customHeight="1">
      <c r="A11" s="836" t="s">
        <v>180</v>
      </c>
      <c r="B11" s="259" t="s">
        <v>197</v>
      </c>
      <c r="C11" s="267">
        <f>SUM(D11:F11)</f>
        <v>31</v>
      </c>
      <c r="D11" s="248">
        <v>8</v>
      </c>
      <c r="E11" s="247">
        <v>0</v>
      </c>
      <c r="F11" s="382">
        <v>23</v>
      </c>
      <c r="G11" s="10"/>
      <c r="H11" s="11"/>
      <c r="I11" s="12"/>
      <c r="J11" s="12"/>
      <c r="K11" s="12"/>
      <c r="L11" s="12"/>
      <c r="M11" s="12"/>
    </row>
    <row r="12" spans="1:13" ht="15" customHeight="1">
      <c r="A12" s="837"/>
      <c r="B12" s="259" t="s">
        <v>200</v>
      </c>
      <c r="C12" s="267">
        <f t="shared" ref="C12:C22" si="0">SUM(D12:F12)</f>
        <v>5</v>
      </c>
      <c r="D12" s="248">
        <v>3</v>
      </c>
      <c r="E12" s="247">
        <v>0</v>
      </c>
      <c r="F12" s="382">
        <v>2</v>
      </c>
      <c r="G12" s="10"/>
      <c r="H12" s="11"/>
      <c r="I12" s="12"/>
      <c r="J12" s="12"/>
      <c r="K12" s="12"/>
      <c r="L12" s="12"/>
      <c r="M12" s="12"/>
    </row>
    <row r="13" spans="1:13" ht="15" customHeight="1">
      <c r="A13" s="748" t="s">
        <v>181</v>
      </c>
      <c r="B13" s="259" t="s">
        <v>197</v>
      </c>
      <c r="C13" s="267">
        <f t="shared" si="0"/>
        <v>71</v>
      </c>
      <c r="D13" s="252">
        <v>24</v>
      </c>
      <c r="E13" s="251">
        <v>33</v>
      </c>
      <c r="F13" s="308">
        <v>14</v>
      </c>
      <c r="H13" s="11"/>
      <c r="I13" s="12"/>
      <c r="J13" s="12"/>
      <c r="K13" s="12"/>
      <c r="L13" s="12"/>
      <c r="M13" s="12"/>
    </row>
    <row r="14" spans="1:13" ht="15" customHeight="1">
      <c r="A14" s="750"/>
      <c r="B14" s="259" t="s">
        <v>200</v>
      </c>
      <c r="C14" s="267">
        <f t="shared" si="0"/>
        <v>13</v>
      </c>
      <c r="D14" s="252">
        <v>2</v>
      </c>
      <c r="E14" s="251">
        <v>7</v>
      </c>
      <c r="F14" s="308">
        <v>4</v>
      </c>
      <c r="H14" s="11"/>
      <c r="I14" s="12"/>
      <c r="J14" s="12"/>
      <c r="K14" s="12"/>
      <c r="L14" s="12"/>
      <c r="M14" s="12"/>
    </row>
    <row r="15" spans="1:13" ht="15" customHeight="1">
      <c r="A15" s="748" t="s">
        <v>182</v>
      </c>
      <c r="B15" s="259" t="s">
        <v>197</v>
      </c>
      <c r="C15" s="267">
        <f t="shared" si="0"/>
        <v>60</v>
      </c>
      <c r="D15" s="252">
        <v>25</v>
      </c>
      <c r="E15" s="251">
        <v>9</v>
      </c>
      <c r="F15" s="308">
        <v>26</v>
      </c>
      <c r="H15" s="11"/>
      <c r="I15" s="12"/>
      <c r="J15" s="12"/>
      <c r="K15" s="12"/>
      <c r="L15" s="12"/>
      <c r="M15" s="12"/>
    </row>
    <row r="16" spans="1:13" ht="15" customHeight="1">
      <c r="A16" s="750"/>
      <c r="B16" s="259" t="s">
        <v>200</v>
      </c>
      <c r="C16" s="267">
        <f t="shared" si="0"/>
        <v>20</v>
      </c>
      <c r="D16" s="252">
        <v>8</v>
      </c>
      <c r="E16" s="251">
        <v>0</v>
      </c>
      <c r="F16" s="308">
        <v>12</v>
      </c>
      <c r="H16" s="11"/>
      <c r="I16" s="12"/>
      <c r="J16" s="12"/>
      <c r="K16" s="12"/>
      <c r="L16" s="12"/>
      <c r="M16" s="12"/>
    </row>
    <row r="17" spans="1:13" ht="15" customHeight="1">
      <c r="A17" s="838" t="s">
        <v>183</v>
      </c>
      <c r="B17" s="259" t="s">
        <v>197</v>
      </c>
      <c r="C17" s="267">
        <f t="shared" si="0"/>
        <v>78</v>
      </c>
      <c r="D17" s="252">
        <v>27</v>
      </c>
      <c r="E17" s="251">
        <v>24</v>
      </c>
      <c r="F17" s="308">
        <v>27</v>
      </c>
      <c r="G17" s="13"/>
      <c r="H17" s="11"/>
      <c r="I17" s="12"/>
      <c r="J17" s="12"/>
      <c r="K17" s="12"/>
      <c r="L17" s="12"/>
      <c r="M17" s="12"/>
    </row>
    <row r="18" spans="1:13" ht="15" customHeight="1">
      <c r="A18" s="839"/>
      <c r="B18" s="259" t="s">
        <v>200</v>
      </c>
      <c r="C18" s="267">
        <f t="shared" si="0"/>
        <v>64</v>
      </c>
      <c r="D18" s="252">
        <v>26</v>
      </c>
      <c r="E18" s="251">
        <v>19</v>
      </c>
      <c r="F18" s="308">
        <v>19</v>
      </c>
      <c r="G18" s="13"/>
      <c r="H18" s="11"/>
      <c r="I18" s="12"/>
      <c r="J18" s="12"/>
      <c r="K18" s="12"/>
      <c r="L18" s="12"/>
      <c r="M18" s="12"/>
    </row>
    <row r="19" spans="1:13" ht="15" customHeight="1">
      <c r="A19" s="748" t="s">
        <v>205</v>
      </c>
      <c r="B19" s="259" t="s">
        <v>197</v>
      </c>
      <c r="C19" s="267">
        <f t="shared" si="0"/>
        <v>62</v>
      </c>
      <c r="D19" s="252">
        <v>0</v>
      </c>
      <c r="E19" s="251">
        <v>37</v>
      </c>
      <c r="F19" s="308">
        <v>25</v>
      </c>
      <c r="G19" s="13"/>
      <c r="H19" s="11"/>
      <c r="I19" s="12"/>
      <c r="J19" s="12"/>
      <c r="K19" s="12"/>
      <c r="L19" s="12"/>
      <c r="M19" s="12"/>
    </row>
    <row r="20" spans="1:13" ht="15" customHeight="1">
      <c r="A20" s="750"/>
      <c r="B20" s="259" t="s">
        <v>200</v>
      </c>
      <c r="C20" s="267">
        <f t="shared" si="0"/>
        <v>76</v>
      </c>
      <c r="D20" s="252">
        <v>18</v>
      </c>
      <c r="E20" s="251">
        <v>33</v>
      </c>
      <c r="F20" s="308">
        <v>25</v>
      </c>
      <c r="H20" s="11"/>
      <c r="I20" s="12"/>
      <c r="J20" s="12"/>
      <c r="K20" s="12"/>
      <c r="L20" s="12"/>
      <c r="M20" s="12"/>
    </row>
    <row r="21" spans="1:13" ht="15" customHeight="1">
      <c r="A21" s="824" t="s">
        <v>185</v>
      </c>
      <c r="B21" s="259" t="s">
        <v>197</v>
      </c>
      <c r="C21" s="267">
        <f t="shared" si="0"/>
        <v>46</v>
      </c>
      <c r="D21" s="252">
        <v>20</v>
      </c>
      <c r="E21" s="252" t="s">
        <v>9</v>
      </c>
      <c r="F21" s="308">
        <v>26</v>
      </c>
      <c r="H21" s="11"/>
      <c r="I21" s="14"/>
      <c r="J21" s="14"/>
      <c r="K21" s="14"/>
      <c r="L21" s="14"/>
      <c r="M21" s="14"/>
    </row>
    <row r="22" spans="1:13" ht="15" customHeight="1">
      <c r="A22" s="835"/>
      <c r="B22" s="259" t="s">
        <v>200</v>
      </c>
      <c r="C22" s="267">
        <f t="shared" si="0"/>
        <v>49</v>
      </c>
      <c r="D22" s="346">
        <v>15</v>
      </c>
      <c r="E22" s="346" t="s">
        <v>9</v>
      </c>
      <c r="F22" s="534">
        <v>34</v>
      </c>
      <c r="H22" s="11"/>
      <c r="I22" s="14"/>
      <c r="J22" s="14"/>
      <c r="K22" s="14"/>
      <c r="L22" s="14"/>
      <c r="M22" s="14"/>
    </row>
    <row r="23" spans="1:13" ht="15" customHeight="1">
      <c r="A23" s="833" t="s">
        <v>286</v>
      </c>
      <c r="B23" s="779"/>
      <c r="C23" s="676">
        <f>AVERAGE(C11:C22)</f>
        <v>47.916666666666664</v>
      </c>
      <c r="D23" s="251">
        <f>AVERAGE(D11:D22)</f>
        <v>14.666666666666666</v>
      </c>
      <c r="E23" s="251">
        <f>AVERAGE(E11:E22)</f>
        <v>16.2</v>
      </c>
      <c r="F23" s="308">
        <f>AVERAGE(F11:F22)</f>
        <v>19.75</v>
      </c>
      <c r="H23" s="11"/>
      <c r="I23" s="14"/>
      <c r="J23" s="14"/>
      <c r="K23" s="14"/>
      <c r="L23" s="14"/>
      <c r="M23" s="14"/>
    </row>
    <row r="24" spans="1:13" ht="15" customHeight="1">
      <c r="H24" s="11"/>
      <c r="I24" s="14"/>
      <c r="J24" s="14"/>
      <c r="K24" s="14"/>
      <c r="L24" s="14"/>
      <c r="M24" s="14"/>
    </row>
    <row r="25" spans="1:13" ht="15" customHeight="1">
      <c r="A25" s="789" t="s">
        <v>206</v>
      </c>
      <c r="B25" s="789"/>
      <c r="C25" s="789"/>
      <c r="D25" s="21"/>
      <c r="E25" s="21"/>
      <c r="F25" s="29"/>
      <c r="H25" s="11"/>
      <c r="I25" s="14"/>
      <c r="J25" s="14"/>
      <c r="K25" s="14"/>
      <c r="L25" s="14"/>
      <c r="M25" s="14"/>
    </row>
    <row r="26" spans="1:13" ht="15" customHeight="1">
      <c r="A26" s="790"/>
      <c r="B26" s="790"/>
      <c r="C26" s="790"/>
      <c r="D26" s="19"/>
      <c r="E26" s="16"/>
      <c r="F26" s="16"/>
      <c r="G26" s="2"/>
      <c r="H26" s="3"/>
      <c r="I26" s="3"/>
      <c r="J26" s="4"/>
      <c r="K26" s="4"/>
      <c r="L26" s="4"/>
    </row>
    <row r="27" spans="1:13" ht="15" customHeight="1">
      <c r="A27" s="295"/>
      <c r="B27" s="295"/>
      <c r="C27" s="257" t="s">
        <v>64</v>
      </c>
      <c r="D27" s="264" t="s">
        <v>26</v>
      </c>
      <c r="E27" s="143" t="s">
        <v>165</v>
      </c>
      <c r="F27" s="271" t="s">
        <v>25</v>
      </c>
      <c r="G27" s="5"/>
      <c r="H27" s="6"/>
      <c r="I27" s="7"/>
      <c r="J27" s="8"/>
      <c r="K27" s="8"/>
      <c r="L27" s="8"/>
      <c r="M27" s="9"/>
    </row>
    <row r="28" spans="1:13" ht="15" customHeight="1">
      <c r="A28" s="840" t="s">
        <v>207</v>
      </c>
      <c r="B28" s="840"/>
      <c r="C28" s="267">
        <v>54690</v>
      </c>
      <c r="D28" s="248">
        <v>24409</v>
      </c>
      <c r="E28" s="247">
        <v>125372</v>
      </c>
      <c r="F28" s="382">
        <v>17769</v>
      </c>
      <c r="G28" s="10"/>
      <c r="H28" s="11"/>
      <c r="I28" s="12"/>
      <c r="J28" s="12"/>
      <c r="K28" s="12"/>
      <c r="L28" s="12"/>
      <c r="M28" s="12"/>
    </row>
    <row r="29" spans="1:13" ht="15" customHeight="1">
      <c r="A29" s="840" t="s">
        <v>208</v>
      </c>
      <c r="B29" s="840"/>
      <c r="C29" s="267">
        <v>4549</v>
      </c>
      <c r="D29" s="252">
        <v>3810</v>
      </c>
      <c r="E29" s="251">
        <f>112+28</f>
        <v>140</v>
      </c>
      <c r="F29" s="308">
        <v>739</v>
      </c>
      <c r="H29" s="11"/>
      <c r="I29" s="12"/>
      <c r="J29" s="12"/>
      <c r="K29" s="12"/>
      <c r="L29" s="12"/>
      <c r="M29" s="12"/>
    </row>
    <row r="30" spans="1:13" ht="15" customHeight="1">
      <c r="A30" s="840" t="s">
        <v>209</v>
      </c>
      <c r="B30" s="840"/>
      <c r="C30" s="267">
        <v>8032</v>
      </c>
      <c r="D30" s="252" t="s">
        <v>9</v>
      </c>
      <c r="E30" s="251" t="s">
        <v>9</v>
      </c>
      <c r="F30" s="308">
        <v>8032</v>
      </c>
      <c r="H30" s="11"/>
      <c r="I30" s="12"/>
      <c r="J30" s="12"/>
      <c r="K30" s="12"/>
      <c r="L30" s="12"/>
      <c r="M30" s="12"/>
    </row>
    <row r="31" spans="1:13" ht="15" customHeight="1">
      <c r="A31" s="834" t="s">
        <v>210</v>
      </c>
      <c r="B31" s="834"/>
      <c r="C31" s="267">
        <v>12509</v>
      </c>
      <c r="D31" s="252">
        <v>2659</v>
      </c>
      <c r="E31" s="251" t="s">
        <v>9</v>
      </c>
      <c r="F31" s="308">
        <v>9850</v>
      </c>
      <c r="G31" s="13"/>
      <c r="H31" s="11"/>
      <c r="I31" s="12"/>
      <c r="J31" s="12"/>
      <c r="K31" s="12"/>
      <c r="L31" s="12"/>
      <c r="M31" s="12"/>
    </row>
    <row r="32" spans="1:13" ht="15" customHeight="1">
      <c r="A32" s="834" t="s">
        <v>211</v>
      </c>
      <c r="B32" s="834"/>
      <c r="C32" s="267">
        <f>SUM(D32:F32)</f>
        <v>79780</v>
      </c>
      <c r="D32" s="252">
        <v>30878</v>
      </c>
      <c r="E32" s="251">
        <v>12512</v>
      </c>
      <c r="F32" s="308">
        <v>36390</v>
      </c>
    </row>
    <row r="33" spans="1:13" ht="15" customHeight="1">
      <c r="A33" s="535"/>
      <c r="B33" s="536"/>
      <c r="C33" s="537"/>
      <c r="D33" s="469"/>
      <c r="E33" s="470"/>
      <c r="F33" s="469"/>
      <c r="H33" s="11"/>
      <c r="I33" s="14"/>
      <c r="J33" s="14"/>
      <c r="K33" s="14"/>
      <c r="L33" s="14"/>
      <c r="M33" s="14"/>
    </row>
    <row r="34" spans="1:13" ht="15" customHeight="1">
      <c r="A34" s="789" t="s">
        <v>283</v>
      </c>
      <c r="B34" s="789"/>
      <c r="C34" s="789"/>
      <c r="D34" s="789"/>
      <c r="E34" s="789"/>
      <c r="F34" s="832"/>
      <c r="H34" s="11"/>
      <c r="I34" s="14"/>
      <c r="J34" s="14"/>
      <c r="K34" s="14"/>
      <c r="L34" s="14"/>
      <c r="M34" s="14"/>
    </row>
    <row r="35" spans="1:13" ht="15" customHeight="1">
      <c r="A35" s="790"/>
      <c r="B35" s="790"/>
      <c r="C35" s="790"/>
      <c r="D35" s="790"/>
      <c r="E35" s="790"/>
      <c r="F35" s="793"/>
    </row>
    <row r="36" spans="1:13" ht="15" customHeight="1">
      <c r="A36" s="295"/>
      <c r="B36" s="295"/>
      <c r="C36" s="257" t="s">
        <v>64</v>
      </c>
      <c r="D36" s="264" t="s">
        <v>26</v>
      </c>
      <c r="E36" s="143" t="s">
        <v>165</v>
      </c>
      <c r="F36" s="271" t="s">
        <v>25</v>
      </c>
    </row>
    <row r="37" spans="1:13" ht="15" customHeight="1">
      <c r="A37" s="834" t="s">
        <v>207</v>
      </c>
      <c r="B37" s="834"/>
      <c r="C37" s="267">
        <f>SUM(D37:F37)</f>
        <v>3362</v>
      </c>
      <c r="D37" s="248">
        <v>1738</v>
      </c>
      <c r="E37" s="247">
        <v>236</v>
      </c>
      <c r="F37" s="382">
        <v>1388</v>
      </c>
      <c r="H37" s="12"/>
    </row>
    <row r="38" spans="1:13" ht="15" customHeight="1">
      <c r="A38" s="834" t="s">
        <v>208</v>
      </c>
      <c r="B38" s="834"/>
      <c r="C38" s="267">
        <f>SUM(D38:F38)</f>
        <v>1482</v>
      </c>
      <c r="D38" s="252">
        <v>966</v>
      </c>
      <c r="E38" s="251">
        <v>422</v>
      </c>
      <c r="F38" s="308">
        <v>94</v>
      </c>
      <c r="H38" s="14"/>
    </row>
    <row r="39" spans="1:13" ht="15" customHeight="1">
      <c r="A39" s="834" t="s">
        <v>209</v>
      </c>
      <c r="B39" s="834"/>
      <c r="C39" s="267">
        <f>SUM(D39:F39)</f>
        <v>1391</v>
      </c>
      <c r="D39" s="252" t="s">
        <v>9</v>
      </c>
      <c r="E39" s="251" t="s">
        <v>9</v>
      </c>
      <c r="F39" s="308">
        <v>1391</v>
      </c>
      <c r="H39" s="14"/>
    </row>
    <row r="40" spans="1:13" ht="15" customHeight="1">
      <c r="A40" s="834" t="s">
        <v>210</v>
      </c>
      <c r="B40" s="834"/>
      <c r="C40" s="267">
        <f>SUM(D40:F40)</f>
        <v>2046</v>
      </c>
      <c r="D40" s="252">
        <v>689</v>
      </c>
      <c r="E40" s="251" t="s">
        <v>9</v>
      </c>
      <c r="F40" s="382">
        <v>1357</v>
      </c>
      <c r="H40" s="14"/>
    </row>
    <row r="41" spans="1:13" ht="25.15" customHeight="1">
      <c r="A41" s="834" t="s">
        <v>284</v>
      </c>
      <c r="B41" s="834"/>
      <c r="C41" s="267">
        <f>SUM(D41:F41)</f>
        <v>5170</v>
      </c>
      <c r="D41" s="252">
        <v>1760</v>
      </c>
      <c r="E41" s="251">
        <v>658</v>
      </c>
      <c r="F41" s="308">
        <v>2752</v>
      </c>
      <c r="H41" s="14"/>
    </row>
    <row r="43" spans="1:13">
      <c r="C43" s="675"/>
    </row>
    <row r="45" spans="1:13">
      <c r="A45" s="35"/>
      <c r="B45" s="35"/>
    </row>
    <row r="48" spans="1:13">
      <c r="A48" s="538"/>
    </row>
  </sheetData>
  <mergeCells count="22">
    <mergeCell ref="A39:B39"/>
    <mergeCell ref="A40:B40"/>
    <mergeCell ref="A41:B41"/>
    <mergeCell ref="A21:A22"/>
    <mergeCell ref="A11:A12"/>
    <mergeCell ref="A13:A14"/>
    <mergeCell ref="A15:A16"/>
    <mergeCell ref="A17:A18"/>
    <mergeCell ref="A19:A20"/>
    <mergeCell ref="A28:B28"/>
    <mergeCell ref="A29:B29"/>
    <mergeCell ref="A30:B30"/>
    <mergeCell ref="A31:B31"/>
    <mergeCell ref="A32:B32"/>
    <mergeCell ref="A37:B37"/>
    <mergeCell ref="A38:B38"/>
    <mergeCell ref="A6:A7"/>
    <mergeCell ref="B6:B7"/>
    <mergeCell ref="A25:C26"/>
    <mergeCell ref="A34:F35"/>
    <mergeCell ref="A8:F9"/>
    <mergeCell ref="A23:B23"/>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C4922C"/>
  </sheetPr>
  <dimension ref="A1:P35"/>
  <sheetViews>
    <sheetView showGridLines="0" topLeftCell="A15" zoomScaleNormal="100" workbookViewId="0">
      <selection activeCell="E37" sqref="E37"/>
    </sheetView>
  </sheetViews>
  <sheetFormatPr defaultColWidth="9.140625" defaultRowHeight="15"/>
  <cols>
    <col min="1" max="1" width="23.42578125" style="61" customWidth="1"/>
    <col min="2" max="3" width="11.42578125" style="61" customWidth="1"/>
    <col min="4" max="4" width="13.28515625" style="61" customWidth="1"/>
    <col min="5" max="7" width="11.42578125" style="61" customWidth="1"/>
    <col min="8" max="16384" width="9.140625" style="61"/>
  </cols>
  <sheetData>
    <row r="1" spans="1:16" ht="15" customHeight="1">
      <c r="B1" s="60"/>
    </row>
    <row r="2" spans="1:16" ht="15" customHeight="1">
      <c r="B2" s="60"/>
    </row>
    <row r="3" spans="1:16" ht="15" customHeight="1">
      <c r="B3" s="60"/>
    </row>
    <row r="4" spans="1:16" ht="15" customHeight="1">
      <c r="B4" s="60"/>
    </row>
    <row r="5" spans="1:16" ht="15.75">
      <c r="A5" s="91"/>
      <c r="B5" s="92"/>
      <c r="C5" s="91"/>
      <c r="D5" s="91"/>
      <c r="E5" s="91"/>
      <c r="F5" s="91"/>
      <c r="G5" s="91"/>
      <c r="H5" s="91"/>
      <c r="I5" s="91"/>
      <c r="J5" s="91"/>
      <c r="K5" s="91"/>
      <c r="L5" s="91"/>
      <c r="M5" s="91"/>
      <c r="N5" s="91"/>
      <c r="O5" s="114"/>
      <c r="P5" s="114"/>
    </row>
    <row r="6" spans="1:16" ht="15.75">
      <c r="A6" s="114"/>
      <c r="B6" s="115"/>
      <c r="C6" s="114"/>
      <c r="D6" s="114"/>
      <c r="E6" s="114"/>
      <c r="F6" s="114"/>
      <c r="G6" s="114"/>
      <c r="H6" s="114"/>
    </row>
    <row r="7" spans="1:16" ht="15.75">
      <c r="B7" s="115"/>
      <c r="C7" s="114"/>
      <c r="D7" s="114"/>
      <c r="E7" s="114"/>
      <c r="F7" s="114"/>
      <c r="G7" s="114"/>
      <c r="H7" s="114"/>
    </row>
    <row r="8" spans="1:16" ht="15.75">
      <c r="A8" s="114"/>
      <c r="B8" s="115"/>
      <c r="C8" s="114"/>
      <c r="D8" s="114"/>
      <c r="E8" s="114"/>
      <c r="F8" s="114"/>
      <c r="G8" s="114"/>
      <c r="H8" s="114"/>
    </row>
    <row r="9" spans="1:16" ht="15.75">
      <c r="A9" s="114"/>
      <c r="B9" s="115"/>
      <c r="C9" s="114"/>
      <c r="D9" s="114"/>
      <c r="E9" s="114"/>
      <c r="F9" s="114"/>
      <c r="G9" s="114"/>
      <c r="H9" s="114"/>
    </row>
    <row r="10" spans="1:16" ht="15.75">
      <c r="A10" s="114"/>
      <c r="B10" s="115"/>
      <c r="C10" s="114"/>
      <c r="D10" s="114"/>
      <c r="E10" s="114"/>
      <c r="F10" s="114"/>
      <c r="G10" s="114"/>
      <c r="H10" s="114"/>
    </row>
    <row r="11" spans="1:16" ht="15.75">
      <c r="A11" s="114"/>
      <c r="B11" s="115"/>
      <c r="C11" s="114"/>
      <c r="D11" s="114"/>
      <c r="E11" s="114"/>
      <c r="F11" s="114"/>
      <c r="G11" s="114"/>
      <c r="H11" s="114"/>
    </row>
    <row r="12" spans="1:16" ht="15.75">
      <c r="A12" s="114"/>
      <c r="B12" s="115"/>
      <c r="C12" s="114"/>
      <c r="D12" s="114"/>
      <c r="E12" s="114"/>
      <c r="F12" s="114"/>
      <c r="G12" s="114"/>
      <c r="H12" s="114"/>
    </row>
    <row r="13" spans="1:16" ht="15.75">
      <c r="A13" s="114"/>
      <c r="B13" s="115"/>
      <c r="C13" s="114"/>
      <c r="D13" s="114"/>
      <c r="E13" s="114"/>
      <c r="F13" s="114"/>
      <c r="G13" s="114"/>
      <c r="H13" s="114"/>
    </row>
    <row r="14" spans="1:16" ht="15.75">
      <c r="A14" s="114"/>
      <c r="B14" s="115"/>
      <c r="C14" s="114"/>
      <c r="D14" s="114"/>
      <c r="E14" s="114"/>
      <c r="F14" s="114"/>
      <c r="G14" s="114"/>
      <c r="H14" s="114"/>
    </row>
    <row r="15" spans="1:16" ht="15.75">
      <c r="A15" s="114"/>
      <c r="B15" s="115"/>
      <c r="C15" s="114"/>
      <c r="D15" s="114"/>
      <c r="E15" s="114"/>
      <c r="F15" s="114"/>
      <c r="G15" s="114"/>
      <c r="H15" s="114"/>
    </row>
    <row r="16" spans="1:16" ht="15.75">
      <c r="A16" s="114"/>
      <c r="B16" s="115"/>
      <c r="C16" s="114"/>
      <c r="D16" s="114"/>
      <c r="E16" s="114"/>
      <c r="F16" s="114"/>
      <c r="G16" s="114"/>
      <c r="H16" s="114"/>
    </row>
    <row r="17" spans="1:16" ht="15.75">
      <c r="A17" s="114"/>
      <c r="B17" s="115"/>
      <c r="C17" s="114"/>
      <c r="D17" s="114"/>
      <c r="E17" s="114"/>
      <c r="F17" s="114"/>
      <c r="G17" s="114"/>
      <c r="H17" s="114"/>
    </row>
    <row r="18" spans="1:16" ht="15.75">
      <c r="A18" s="114"/>
      <c r="B18" s="115"/>
      <c r="C18" s="114"/>
      <c r="D18" s="114"/>
      <c r="E18" s="114"/>
      <c r="F18" s="114"/>
      <c r="G18" s="114"/>
      <c r="H18" s="114"/>
    </row>
    <row r="19" spans="1:16" ht="15.75">
      <c r="A19" s="114"/>
      <c r="B19" s="115"/>
      <c r="C19" s="114"/>
      <c r="D19" s="114"/>
      <c r="E19" s="114"/>
      <c r="F19" s="114"/>
      <c r="G19" s="114"/>
      <c r="H19" s="114"/>
    </row>
    <row r="20" spans="1:16" ht="15" customHeight="1">
      <c r="A20" s="785" t="s">
        <v>223</v>
      </c>
      <c r="B20" s="785"/>
      <c r="C20" s="785"/>
      <c r="D20" s="785"/>
      <c r="E20" s="785"/>
      <c r="F20" s="785"/>
      <c r="G20" s="785"/>
      <c r="H20" s="785"/>
      <c r="I20" s="785"/>
      <c r="J20" s="785"/>
      <c r="K20" s="785"/>
      <c r="L20" s="785"/>
      <c r="M20" s="785"/>
      <c r="N20" s="378"/>
      <c r="O20" s="378"/>
      <c r="P20" s="378"/>
    </row>
    <row r="21" spans="1:16" ht="15" customHeight="1">
      <c r="A21" s="785"/>
      <c r="B21" s="785"/>
      <c r="C21" s="785"/>
      <c r="D21" s="785"/>
      <c r="E21" s="785"/>
      <c r="F21" s="785"/>
      <c r="G21" s="785"/>
      <c r="H21" s="785"/>
      <c r="I21" s="785"/>
      <c r="J21" s="785"/>
      <c r="K21" s="785"/>
      <c r="L21" s="785"/>
      <c r="M21" s="785"/>
      <c r="N21" s="378"/>
      <c r="O21" s="378"/>
      <c r="P21" s="378"/>
    </row>
    <row r="22" spans="1:16" ht="15" customHeight="1">
      <c r="A22" s="785"/>
      <c r="B22" s="785"/>
      <c r="C22" s="785"/>
      <c r="D22" s="785"/>
      <c r="E22" s="785"/>
      <c r="F22" s="785"/>
      <c r="G22" s="785"/>
      <c r="H22" s="785"/>
      <c r="I22" s="785"/>
      <c r="J22" s="785"/>
      <c r="K22" s="785"/>
      <c r="L22" s="785"/>
      <c r="M22" s="785"/>
      <c r="N22" s="378"/>
      <c r="O22" s="378"/>
      <c r="P22" s="378"/>
    </row>
    <row r="23" spans="1:16" ht="15" customHeight="1">
      <c r="A23" s="785"/>
      <c r="B23" s="785"/>
      <c r="C23" s="785"/>
      <c r="D23" s="785"/>
      <c r="E23" s="785"/>
      <c r="F23" s="785"/>
      <c r="G23" s="785"/>
      <c r="H23" s="785"/>
      <c r="I23" s="785"/>
      <c r="J23" s="785"/>
      <c r="K23" s="785"/>
      <c r="L23" s="785"/>
      <c r="M23" s="785"/>
      <c r="N23" s="378"/>
      <c r="O23" s="378"/>
      <c r="P23" s="378"/>
    </row>
    <row r="24" spans="1:16" ht="15" customHeight="1">
      <c r="A24" s="785"/>
      <c r="B24" s="785"/>
      <c r="C24" s="785"/>
      <c r="D24" s="785"/>
      <c r="E24" s="785"/>
      <c r="F24" s="785"/>
      <c r="G24" s="785"/>
      <c r="H24" s="785"/>
      <c r="I24" s="785"/>
      <c r="J24" s="785"/>
      <c r="K24" s="785"/>
      <c r="L24" s="785"/>
      <c r="M24" s="785"/>
      <c r="N24" s="378"/>
      <c r="O24" s="378"/>
      <c r="P24" s="378"/>
    </row>
    <row r="25" spans="1:16" ht="15" customHeight="1">
      <c r="A25" s="785"/>
      <c r="B25" s="785"/>
      <c r="C25" s="785"/>
      <c r="D25" s="785"/>
      <c r="E25" s="785"/>
      <c r="F25" s="785"/>
      <c r="G25" s="785"/>
      <c r="H25" s="785"/>
      <c r="I25" s="785"/>
      <c r="J25" s="785"/>
      <c r="K25" s="785"/>
      <c r="L25" s="785"/>
      <c r="M25" s="785"/>
      <c r="N25" s="378"/>
      <c r="O25" s="378"/>
      <c r="P25" s="378"/>
    </row>
    <row r="26" spans="1:16" ht="15" customHeight="1">
      <c r="A26" s="785"/>
      <c r="B26" s="785"/>
      <c r="C26" s="785"/>
      <c r="D26" s="785"/>
      <c r="E26" s="785"/>
      <c r="F26" s="785"/>
      <c r="G26" s="785"/>
      <c r="H26" s="785"/>
      <c r="I26" s="785"/>
      <c r="J26" s="785"/>
      <c r="K26" s="785"/>
      <c r="L26" s="785"/>
      <c r="M26" s="785"/>
      <c r="N26" s="378"/>
      <c r="O26" s="378"/>
      <c r="P26" s="378"/>
    </row>
    <row r="27" spans="1:16" ht="15" customHeight="1">
      <c r="A27" s="785"/>
      <c r="B27" s="785"/>
      <c r="C27" s="785"/>
      <c r="D27" s="785"/>
      <c r="E27" s="785"/>
      <c r="F27" s="785"/>
      <c r="G27" s="785"/>
      <c r="H27" s="785"/>
      <c r="I27" s="785"/>
      <c r="J27" s="785"/>
      <c r="K27" s="785"/>
      <c r="L27" s="785"/>
      <c r="M27" s="785"/>
      <c r="N27" s="378"/>
      <c r="O27" s="378"/>
      <c r="P27" s="378"/>
    </row>
    <row r="28" spans="1:16" ht="14.45" customHeight="1">
      <c r="A28" s="686" t="s">
        <v>212</v>
      </c>
      <c r="B28" s="686"/>
      <c r="C28" s="686"/>
      <c r="D28" s="114"/>
      <c r="E28" s="114"/>
      <c r="F28" s="114"/>
    </row>
    <row r="29" spans="1:16" ht="15" customHeight="1" thickBot="1">
      <c r="A29" s="687"/>
      <c r="B29" s="687"/>
      <c r="C29" s="687"/>
      <c r="D29" s="28"/>
      <c r="E29" s="28"/>
      <c r="F29" s="28"/>
    </row>
    <row r="30" spans="1:16" ht="22.5">
      <c r="A30" s="380"/>
      <c r="B30" s="257" t="s">
        <v>296</v>
      </c>
      <c r="C30" s="381" t="s">
        <v>299</v>
      </c>
      <c r="D30" s="381" t="s">
        <v>295</v>
      </c>
      <c r="E30" s="143" t="s">
        <v>297</v>
      </c>
      <c r="F30" s="193" t="s">
        <v>298</v>
      </c>
    </row>
    <row r="31" spans="1:16" ht="22.5">
      <c r="A31" s="176" t="s">
        <v>213</v>
      </c>
      <c r="B31" s="568">
        <v>3.8</v>
      </c>
      <c r="C31" s="670">
        <v>3.4</v>
      </c>
      <c r="D31" s="569" t="s">
        <v>303</v>
      </c>
      <c r="E31" s="670">
        <v>3.6</v>
      </c>
      <c r="F31" s="570" t="s">
        <v>307</v>
      </c>
    </row>
    <row r="32" spans="1:16">
      <c r="A32" s="181" t="s">
        <v>214</v>
      </c>
      <c r="B32" s="267" t="s">
        <v>304</v>
      </c>
      <c r="C32" s="539" t="s">
        <v>304</v>
      </c>
      <c r="D32" s="252" t="s">
        <v>302</v>
      </c>
      <c r="E32" s="539" t="s">
        <v>305</v>
      </c>
      <c r="F32" s="251" t="s">
        <v>306</v>
      </c>
    </row>
    <row r="33" spans="1:6">
      <c r="A33" s="181" t="s">
        <v>215</v>
      </c>
      <c r="B33" s="568">
        <v>26.8</v>
      </c>
      <c r="C33" s="670">
        <v>30.4</v>
      </c>
      <c r="D33" s="688" t="s">
        <v>300</v>
      </c>
      <c r="E33" s="670">
        <v>28.4</v>
      </c>
      <c r="F33" s="540" t="s">
        <v>301</v>
      </c>
    </row>
    <row r="34" spans="1:6">
      <c r="A34" s="181" t="s">
        <v>216</v>
      </c>
      <c r="B34" s="267" t="s">
        <v>217</v>
      </c>
      <c r="C34" s="539" t="s">
        <v>217</v>
      </c>
      <c r="D34" s="251" t="s">
        <v>302</v>
      </c>
      <c r="E34" s="541" t="s">
        <v>217</v>
      </c>
      <c r="F34" s="541">
        <v>2024</v>
      </c>
    </row>
    <row r="35" spans="1:6">
      <c r="A35" s="176" t="s">
        <v>218</v>
      </c>
      <c r="B35" s="267" t="s">
        <v>219</v>
      </c>
      <c r="C35" s="539" t="s">
        <v>217</v>
      </c>
      <c r="D35" s="251" t="s">
        <v>302</v>
      </c>
      <c r="E35" s="542" t="s">
        <v>219</v>
      </c>
      <c r="F35" s="541">
        <v>2024</v>
      </c>
    </row>
  </sheetData>
  <mergeCells count="1">
    <mergeCell ref="A20:M2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sheetPr>
  <dimension ref="A1:O75"/>
  <sheetViews>
    <sheetView showGridLines="0" zoomScaleNormal="100" workbookViewId="0">
      <selection activeCell="H42" sqref="H42"/>
    </sheetView>
  </sheetViews>
  <sheetFormatPr defaultColWidth="8.5703125" defaultRowHeight="11.25"/>
  <cols>
    <col min="1" max="1" width="50.42578125" style="1" customWidth="1"/>
    <col min="2" max="6" width="20.42578125" style="59" customWidth="1"/>
    <col min="7" max="8" width="24.42578125" style="136" customWidth="1"/>
    <col min="9" max="9" width="21.42578125" style="136" customWidth="1"/>
    <col min="10" max="10" width="24.42578125" style="1" customWidth="1"/>
    <col min="11" max="12" width="11.42578125" style="1" customWidth="1"/>
    <col min="13" max="13" width="13.42578125" style="1" customWidth="1"/>
    <col min="14" max="14" width="10.5703125" style="1" customWidth="1"/>
    <col min="15" max="15" width="11.5703125" style="1" customWidth="1"/>
    <col min="16" max="16384" width="8.5703125" style="1"/>
  </cols>
  <sheetData>
    <row r="1" spans="1:15" ht="15" customHeight="1">
      <c r="A1" s="119"/>
      <c r="B1" s="120"/>
      <c r="C1" s="121"/>
      <c r="D1" s="122"/>
      <c r="E1" s="121"/>
      <c r="F1" s="237"/>
      <c r="G1" s="123"/>
      <c r="H1" s="123"/>
      <c r="I1" s="123"/>
      <c r="J1" s="69"/>
    </row>
    <row r="2" spans="1:15" ht="15" customHeight="1">
      <c r="A2" s="18"/>
      <c r="B2" s="78"/>
      <c r="C2" s="124"/>
      <c r="E2" s="78"/>
      <c r="F2" s="78"/>
      <c r="G2" s="125"/>
      <c r="H2" s="125"/>
      <c r="I2" s="125"/>
      <c r="J2" s="69"/>
    </row>
    <row r="3" spans="1:15" ht="15" customHeight="1">
      <c r="A3" s="119"/>
      <c r="B3" s="120"/>
      <c r="C3" s="121"/>
      <c r="D3" s="122"/>
      <c r="E3" s="120"/>
      <c r="F3" s="120"/>
      <c r="G3" s="126"/>
      <c r="H3" s="127"/>
      <c r="I3" s="127"/>
      <c r="J3" s="69"/>
    </row>
    <row r="4" spans="1:15" ht="15" customHeight="1">
      <c r="A4" s="128"/>
      <c r="B4" s="78"/>
      <c r="C4" s="124"/>
      <c r="E4" s="78"/>
      <c r="F4" s="78"/>
      <c r="G4" s="125"/>
      <c r="H4" s="129"/>
      <c r="I4" s="129"/>
      <c r="J4" s="69"/>
    </row>
    <row r="5" spans="1:15" ht="15">
      <c r="A5" s="94"/>
      <c r="B5" s="95"/>
      <c r="C5" s="95"/>
      <c r="D5" s="95"/>
      <c r="E5" s="95"/>
      <c r="F5" s="95"/>
      <c r="G5" s="130"/>
      <c r="H5" s="130"/>
      <c r="I5" s="130"/>
      <c r="J5" s="68"/>
    </row>
    <row r="6" spans="1:15" s="135" customFormat="1" ht="26.25">
      <c r="A6" s="131" t="s">
        <v>1</v>
      </c>
      <c r="B6" s="132"/>
      <c r="C6" s="132"/>
      <c r="D6" s="132"/>
      <c r="E6" s="132"/>
      <c r="F6" s="132"/>
      <c r="G6" s="133"/>
      <c r="H6" s="133"/>
      <c r="I6" s="133"/>
      <c r="J6" s="134"/>
    </row>
    <row r="7" spans="1:15" ht="15">
      <c r="J7" s="68"/>
    </row>
    <row r="8" spans="1:15" ht="24.95" customHeight="1" thickBot="1">
      <c r="A8" s="137" t="s">
        <v>2</v>
      </c>
      <c r="B8" s="30"/>
      <c r="C8" s="15"/>
      <c r="D8" s="17"/>
      <c r="E8" s="16"/>
      <c r="F8" s="16"/>
      <c r="G8" s="113"/>
      <c r="H8" s="129"/>
      <c r="I8" s="138"/>
      <c r="J8" s="69"/>
      <c r="K8" s="3"/>
      <c r="L8" s="4"/>
      <c r="M8" s="4"/>
      <c r="N8" s="4"/>
    </row>
    <row r="9" spans="1:15" ht="15">
      <c r="A9" s="139"/>
      <c r="B9" s="140" t="s">
        <v>3</v>
      </c>
      <c r="C9" s="141">
        <v>2022</v>
      </c>
      <c r="D9" s="142">
        <v>2023</v>
      </c>
      <c r="E9" s="143">
        <v>2024</v>
      </c>
      <c r="F9" s="144" t="s">
        <v>4</v>
      </c>
      <c r="G9" s="144" t="s">
        <v>224</v>
      </c>
      <c r="H9" s="144" t="s">
        <v>317</v>
      </c>
      <c r="I9" s="145" t="s">
        <v>5</v>
      </c>
      <c r="J9" s="68"/>
      <c r="K9" s="7"/>
      <c r="L9" s="8"/>
      <c r="M9" s="8"/>
      <c r="N9" s="8"/>
      <c r="O9" s="9"/>
    </row>
    <row r="10" spans="1:15" s="23" customFormat="1" ht="15">
      <c r="A10" s="146" t="s">
        <v>6</v>
      </c>
      <c r="B10" s="543">
        <v>0.51200000000000001</v>
      </c>
      <c r="C10" s="544">
        <v>0.52600000000000002</v>
      </c>
      <c r="D10" s="545">
        <v>0.59099999999999997</v>
      </c>
      <c r="E10" s="544">
        <v>0.59299999999999997</v>
      </c>
      <c r="F10" s="660">
        <v>0.64600000000000002</v>
      </c>
      <c r="G10" s="546">
        <v>0.65600000000000003</v>
      </c>
      <c r="H10" s="698">
        <v>0.65800000000000003</v>
      </c>
      <c r="I10" s="151">
        <v>0.6</v>
      </c>
      <c r="J10" s="68"/>
      <c r="K10" s="26"/>
      <c r="L10" s="26"/>
      <c r="M10" s="26"/>
      <c r="N10" s="26"/>
      <c r="O10" s="26"/>
    </row>
    <row r="11" spans="1:15" s="23" customFormat="1" ht="15">
      <c r="A11" s="152" t="s">
        <v>7</v>
      </c>
      <c r="B11" s="543">
        <v>0.122</v>
      </c>
      <c r="C11" s="547">
        <v>0.153</v>
      </c>
      <c r="D11" s="548">
        <v>0.17399999999999999</v>
      </c>
      <c r="E11" s="547">
        <v>0.26100000000000001</v>
      </c>
      <c r="F11" s="661">
        <v>0.33600000000000002</v>
      </c>
      <c r="G11" s="549">
        <v>0.32300000000000001</v>
      </c>
      <c r="H11" s="699">
        <v>0.29899999999999999</v>
      </c>
      <c r="I11" s="156">
        <v>0.2</v>
      </c>
      <c r="J11" s="68"/>
      <c r="K11" s="26"/>
      <c r="L11" s="26"/>
      <c r="M11" s="26"/>
      <c r="N11" s="26"/>
      <c r="O11" s="26"/>
    </row>
    <row r="12" spans="1:15" s="23" customFormat="1" ht="15">
      <c r="A12" s="152" t="s">
        <v>227</v>
      </c>
      <c r="B12" s="177">
        <v>8.3999999999999995E-3</v>
      </c>
      <c r="C12" s="550">
        <v>9.4000000000000004E-3</v>
      </c>
      <c r="D12" s="523">
        <v>1.18E-2</v>
      </c>
      <c r="E12" s="550">
        <v>1.2200000000000001E-2</v>
      </c>
      <c r="F12" s="662">
        <v>7.7999999999999996E-3</v>
      </c>
      <c r="G12" s="551">
        <v>1.0200000000000001E-2</v>
      </c>
      <c r="H12" s="700">
        <v>1.14E-2</v>
      </c>
      <c r="I12" s="552">
        <v>8.9999999999999993E-3</v>
      </c>
      <c r="J12" s="68"/>
      <c r="K12" s="25"/>
      <c r="L12" s="25"/>
      <c r="M12" s="25"/>
      <c r="N12" s="25"/>
      <c r="O12" s="25"/>
    </row>
    <row r="13" spans="1:15" ht="15.75" thickBot="1">
      <c r="A13" s="158"/>
      <c r="B13" s="159"/>
      <c r="C13" s="160"/>
      <c r="D13" s="161"/>
      <c r="E13" s="161"/>
      <c r="F13" s="162"/>
      <c r="G13" s="162"/>
      <c r="H13" s="129"/>
      <c r="I13" s="163"/>
      <c r="J13" s="69"/>
    </row>
    <row r="14" spans="1:15" ht="15.75">
      <c r="A14" s="164"/>
      <c r="B14" s="165"/>
      <c r="C14" s="166"/>
      <c r="D14" s="167"/>
      <c r="E14" s="167"/>
      <c r="F14" s="168"/>
      <c r="G14" s="168"/>
      <c r="H14" s="169"/>
      <c r="I14" s="169"/>
      <c r="J14" s="69"/>
      <c r="K14" s="61"/>
      <c r="L14" s="61"/>
      <c r="M14" s="61"/>
    </row>
    <row r="15" spans="1:15" ht="24.95" customHeight="1" thickBot="1">
      <c r="A15" s="137" t="s">
        <v>8</v>
      </c>
      <c r="B15" s="30"/>
      <c r="C15" s="15"/>
      <c r="D15" s="17"/>
      <c r="E15" s="17"/>
      <c r="F15" s="36"/>
      <c r="G15" s="36"/>
      <c r="H15" s="701"/>
      <c r="I15" s="170"/>
      <c r="J15" s="69"/>
      <c r="K15" s="61"/>
      <c r="L15" s="61"/>
      <c r="M15" s="61"/>
    </row>
    <row r="16" spans="1:15" ht="15">
      <c r="A16" s="139"/>
      <c r="B16" s="171" t="s">
        <v>3</v>
      </c>
      <c r="C16" s="172">
        <v>2022</v>
      </c>
      <c r="D16" s="173">
        <v>2023</v>
      </c>
      <c r="E16" s="143">
        <v>2024</v>
      </c>
      <c r="F16" s="174" t="s">
        <v>4</v>
      </c>
      <c r="G16" s="144" t="s">
        <v>224</v>
      </c>
      <c r="H16" s="144" t="s">
        <v>317</v>
      </c>
      <c r="I16" s="175" t="s">
        <v>5</v>
      </c>
      <c r="J16" s="68"/>
      <c r="K16" s="61"/>
      <c r="L16" s="61"/>
      <c r="M16" s="61"/>
    </row>
    <row r="17" spans="1:13" ht="15">
      <c r="A17" s="176" t="s">
        <v>226</v>
      </c>
      <c r="B17" s="543">
        <v>0</v>
      </c>
      <c r="C17" s="544">
        <v>-7.0000000000000001E-3</v>
      </c>
      <c r="D17" s="545">
        <v>-5.6000000000000001E-2</v>
      </c>
      <c r="E17" s="545">
        <v>0.48599999999999999</v>
      </c>
      <c r="F17" s="660" t="s">
        <v>9</v>
      </c>
      <c r="G17" s="546" t="s">
        <v>9</v>
      </c>
      <c r="H17" s="698" t="s">
        <v>9</v>
      </c>
      <c r="I17" s="151">
        <v>-0.3</v>
      </c>
      <c r="J17" s="68"/>
      <c r="K17" s="61"/>
      <c r="L17" s="61"/>
      <c r="M17" s="61"/>
    </row>
    <row r="18" spans="1:13" ht="15">
      <c r="A18" s="181" t="s">
        <v>10</v>
      </c>
      <c r="B18" s="182">
        <v>0.24</v>
      </c>
      <c r="C18" s="183">
        <v>0.27</v>
      </c>
      <c r="D18" s="184">
        <v>0.27</v>
      </c>
      <c r="E18" s="184">
        <v>0.31</v>
      </c>
      <c r="F18" s="663">
        <v>0.23</v>
      </c>
      <c r="G18" s="185">
        <v>0.28899999999999998</v>
      </c>
      <c r="H18" s="702">
        <v>0.28000000000000003</v>
      </c>
      <c r="I18" s="186">
        <v>0.22</v>
      </c>
      <c r="J18" s="68"/>
      <c r="K18" s="61"/>
      <c r="L18" s="61"/>
      <c r="M18" s="61"/>
    </row>
    <row r="19" spans="1:13" ht="15">
      <c r="A19" s="181" t="s">
        <v>11</v>
      </c>
      <c r="B19" s="147">
        <v>0.73</v>
      </c>
      <c r="C19" s="153">
        <v>0.69</v>
      </c>
      <c r="D19" s="154">
        <v>0.63</v>
      </c>
      <c r="E19" s="154">
        <v>0.56999999999999995</v>
      </c>
      <c r="F19" s="664">
        <v>0.77</v>
      </c>
      <c r="G19" s="155">
        <v>0.88700000000000001</v>
      </c>
      <c r="H19" s="703">
        <v>0.85899999999999999</v>
      </c>
      <c r="I19" s="157">
        <v>0.8</v>
      </c>
      <c r="J19" s="68"/>
    </row>
    <row r="20" spans="1:13" ht="15">
      <c r="A20" s="181" t="s">
        <v>12</v>
      </c>
      <c r="B20" s="553">
        <v>1.0009999999999999</v>
      </c>
      <c r="C20" s="554">
        <v>1.052</v>
      </c>
      <c r="D20" s="555">
        <v>0.93100000000000005</v>
      </c>
      <c r="E20" s="555">
        <v>0.92700000000000005</v>
      </c>
      <c r="F20" s="665">
        <v>0.871</v>
      </c>
      <c r="G20" s="556">
        <v>0.83</v>
      </c>
      <c r="H20" s="704">
        <v>0.78700000000000003</v>
      </c>
      <c r="I20" s="186">
        <v>0.9</v>
      </c>
      <c r="J20" s="68"/>
    </row>
    <row r="21" spans="1:13" ht="15">
      <c r="A21" s="176" t="s">
        <v>13</v>
      </c>
      <c r="B21" s="557">
        <v>193</v>
      </c>
      <c r="C21" s="558">
        <v>171</v>
      </c>
      <c r="D21" s="559" t="s">
        <v>14</v>
      </c>
      <c r="E21" s="559">
        <v>138</v>
      </c>
      <c r="F21" s="666">
        <v>132</v>
      </c>
      <c r="G21" s="560">
        <v>132</v>
      </c>
      <c r="H21" s="705">
        <v>120</v>
      </c>
      <c r="I21" s="561">
        <v>174</v>
      </c>
      <c r="J21" s="68"/>
    </row>
    <row r="22" spans="1:13" ht="15">
      <c r="A22" s="20"/>
      <c r="B22" s="121"/>
      <c r="C22" s="120"/>
      <c r="D22" s="121"/>
      <c r="E22" s="120"/>
      <c r="F22" s="190"/>
      <c r="G22" s="190"/>
      <c r="H22" s="706"/>
      <c r="J22" s="69"/>
    </row>
    <row r="23" spans="1:13" ht="15">
      <c r="A23" s="191"/>
      <c r="B23" s="121"/>
      <c r="C23" s="120"/>
      <c r="D23" s="121"/>
      <c r="E23" s="122"/>
      <c r="F23" s="123"/>
      <c r="G23" s="123"/>
      <c r="J23" s="69"/>
    </row>
    <row r="24" spans="1:13" ht="24.95" customHeight="1" thickBot="1">
      <c r="A24" s="137" t="s">
        <v>15</v>
      </c>
      <c r="B24" s="19"/>
      <c r="C24" s="15"/>
      <c r="D24" s="17"/>
      <c r="E24" s="17"/>
      <c r="F24" s="37"/>
      <c r="G24" s="37"/>
      <c r="H24" s="701"/>
      <c r="I24" s="192"/>
      <c r="J24" s="69"/>
      <c r="K24" s="61"/>
      <c r="L24" s="61"/>
      <c r="M24" s="61"/>
    </row>
    <row r="25" spans="1:13" ht="15">
      <c r="A25" s="139"/>
      <c r="B25" s="171" t="s">
        <v>3</v>
      </c>
      <c r="C25" s="141">
        <v>2022</v>
      </c>
      <c r="D25" s="143">
        <v>2023</v>
      </c>
      <c r="E25" s="193">
        <v>2024</v>
      </c>
      <c r="F25" s="144" t="s">
        <v>4</v>
      </c>
      <c r="G25" s="144" t="s">
        <v>224</v>
      </c>
      <c r="H25" s="144" t="s">
        <v>317</v>
      </c>
      <c r="I25" s="175" t="s">
        <v>5</v>
      </c>
      <c r="J25" s="68"/>
      <c r="K25" s="61"/>
      <c r="L25" s="61"/>
      <c r="M25" s="61"/>
    </row>
    <row r="26" spans="1:13" ht="15">
      <c r="A26" s="176" t="s">
        <v>228</v>
      </c>
      <c r="B26" s="177">
        <v>8.6499999999999994E-2</v>
      </c>
      <c r="C26" s="178">
        <v>8.7800000000000003E-2</v>
      </c>
      <c r="D26" s="179">
        <v>9.6199999999999994E-2</v>
      </c>
      <c r="E26" s="179">
        <v>0.1</v>
      </c>
      <c r="F26" s="667">
        <v>0.1</v>
      </c>
      <c r="G26" s="180">
        <v>0.1016</v>
      </c>
      <c r="H26" s="707">
        <v>0.1014</v>
      </c>
      <c r="I26" s="156">
        <v>0.11</v>
      </c>
      <c r="J26" s="68"/>
      <c r="K26" s="61"/>
      <c r="L26" s="61"/>
      <c r="M26" s="61"/>
    </row>
    <row r="27" spans="1:13" ht="15">
      <c r="A27" s="181" t="s">
        <v>16</v>
      </c>
      <c r="B27" s="177">
        <v>0.15190000000000001</v>
      </c>
      <c r="C27" s="550">
        <v>0.14829999999999999</v>
      </c>
      <c r="D27" s="523">
        <v>0.17979999999999999</v>
      </c>
      <c r="E27" s="523">
        <v>0.1716</v>
      </c>
      <c r="F27" s="662">
        <v>0.15909999999999999</v>
      </c>
      <c r="G27" s="551">
        <v>0.16539999999999999</v>
      </c>
      <c r="H27" s="708">
        <v>0.16039999999999999</v>
      </c>
      <c r="I27" s="156">
        <v>0.2</v>
      </c>
      <c r="J27" s="68"/>
      <c r="K27" s="61"/>
      <c r="L27" s="61"/>
      <c r="M27" s="61"/>
    </row>
    <row r="28" spans="1:13" ht="15">
      <c r="A28" s="181" t="s">
        <v>17</v>
      </c>
      <c r="B28" s="177">
        <v>4.99E-2</v>
      </c>
      <c r="C28" s="550">
        <v>3.9199999999999999E-2</v>
      </c>
      <c r="D28" s="523">
        <v>4.5199999999999997E-2</v>
      </c>
      <c r="E28" s="523">
        <v>4.9599999999999998E-2</v>
      </c>
      <c r="F28" s="662">
        <v>4.7E-2</v>
      </c>
      <c r="G28" s="551">
        <v>4.5900000000000003E-2</v>
      </c>
      <c r="H28" s="708">
        <v>4.1799999999999997E-2</v>
      </c>
      <c r="I28" s="194" t="s">
        <v>225</v>
      </c>
      <c r="J28" s="68"/>
    </row>
    <row r="29" spans="1:13" ht="15">
      <c r="A29" s="195"/>
      <c r="B29" s="72"/>
      <c r="C29" s="120"/>
      <c r="D29" s="196"/>
      <c r="E29" s="120"/>
      <c r="F29" s="197"/>
      <c r="G29" s="197"/>
      <c r="H29" s="198"/>
      <c r="I29" s="198"/>
      <c r="J29" s="69"/>
    </row>
    <row r="30" spans="1:13" ht="15">
      <c r="A30" s="80"/>
      <c r="B30" s="120"/>
      <c r="C30" s="120"/>
      <c r="D30" s="121"/>
      <c r="E30" s="120"/>
      <c r="F30" s="197"/>
      <c r="G30" s="197"/>
      <c r="H30" s="199"/>
      <c r="I30" s="199"/>
      <c r="J30" s="69"/>
    </row>
    <row r="31" spans="1:13" ht="24.95" customHeight="1" thickBot="1">
      <c r="A31" s="137" t="s">
        <v>18</v>
      </c>
      <c r="B31" s="30"/>
      <c r="C31" s="15"/>
      <c r="D31" s="17"/>
      <c r="E31" s="17"/>
      <c r="F31" s="37"/>
      <c r="G31" s="37"/>
      <c r="H31" s="709"/>
      <c r="I31" s="200"/>
      <c r="J31" s="69"/>
    </row>
    <row r="32" spans="1:13" ht="15">
      <c r="A32" s="139"/>
      <c r="B32" s="140" t="s">
        <v>3</v>
      </c>
      <c r="C32" s="201">
        <v>2022</v>
      </c>
      <c r="D32" s="143">
        <v>2023</v>
      </c>
      <c r="E32" s="193">
        <v>2024</v>
      </c>
      <c r="F32" s="144" t="s">
        <v>4</v>
      </c>
      <c r="G32" s="144" t="s">
        <v>224</v>
      </c>
      <c r="H32" s="144" t="s">
        <v>317</v>
      </c>
      <c r="I32" s="175" t="s">
        <v>5</v>
      </c>
      <c r="J32" s="68"/>
    </row>
    <row r="33" spans="1:10" ht="15">
      <c r="A33" s="176" t="s">
        <v>229</v>
      </c>
      <c r="B33" s="562">
        <v>2</v>
      </c>
      <c r="C33" s="563">
        <v>0</v>
      </c>
      <c r="D33" s="564">
        <v>0</v>
      </c>
      <c r="E33" s="564">
        <v>0</v>
      </c>
      <c r="F33" s="668">
        <v>0</v>
      </c>
      <c r="G33" s="565">
        <v>0</v>
      </c>
      <c r="H33" s="710">
        <v>0</v>
      </c>
      <c r="I33" s="566">
        <v>0</v>
      </c>
      <c r="J33" s="68"/>
    </row>
    <row r="34" spans="1:10" ht="15">
      <c r="A34" s="181" t="s">
        <v>230</v>
      </c>
      <c r="B34" s="182">
        <v>1.26</v>
      </c>
      <c r="C34" s="183">
        <v>1.37</v>
      </c>
      <c r="D34" s="184">
        <v>0.99</v>
      </c>
      <c r="E34" s="184">
        <v>1.25</v>
      </c>
      <c r="F34" s="663">
        <v>0.82</v>
      </c>
      <c r="G34" s="185">
        <v>1.08</v>
      </c>
      <c r="H34" s="702">
        <v>1.19</v>
      </c>
      <c r="I34" s="186">
        <v>1.2</v>
      </c>
      <c r="J34" s="68"/>
    </row>
    <row r="35" spans="1:10" ht="15">
      <c r="A35" s="195"/>
      <c r="B35" s="72"/>
      <c r="C35" s="120"/>
      <c r="D35" s="196"/>
      <c r="E35" s="120"/>
      <c r="F35" s="197"/>
      <c r="G35" s="197"/>
      <c r="H35" s="198"/>
      <c r="I35" s="198"/>
      <c r="J35" s="69"/>
    </row>
    <row r="36" spans="1:10" ht="15">
      <c r="A36" s="80"/>
      <c r="B36" s="120"/>
      <c r="C36" s="120"/>
      <c r="D36" s="121"/>
      <c r="E36" s="120"/>
      <c r="F36" s="197"/>
      <c r="G36" s="197"/>
      <c r="H36" s="199"/>
      <c r="I36" s="199"/>
      <c r="J36" s="69"/>
    </row>
    <row r="37" spans="1:10" ht="24.95" customHeight="1" thickBot="1">
      <c r="A37" s="137" t="s">
        <v>19</v>
      </c>
      <c r="B37" s="30"/>
      <c r="C37" s="15"/>
      <c r="D37" s="17"/>
      <c r="E37" s="17"/>
      <c r="F37" s="37"/>
      <c r="G37" s="37"/>
      <c r="H37" s="709"/>
      <c r="I37" s="200"/>
      <c r="J37" s="69"/>
    </row>
    <row r="38" spans="1:10" ht="15">
      <c r="A38" s="139"/>
      <c r="B38" s="140" t="s">
        <v>3</v>
      </c>
      <c r="C38" s="201">
        <v>2022</v>
      </c>
      <c r="D38" s="143">
        <v>2023</v>
      </c>
      <c r="E38" s="193">
        <v>2024</v>
      </c>
      <c r="F38" s="144" t="s">
        <v>4</v>
      </c>
      <c r="G38" s="144" t="s">
        <v>224</v>
      </c>
      <c r="H38" s="144" t="s">
        <v>317</v>
      </c>
      <c r="I38" s="175" t="s">
        <v>5</v>
      </c>
      <c r="J38" s="68"/>
    </row>
    <row r="39" spans="1:10" ht="15">
      <c r="A39" s="176" t="s">
        <v>20</v>
      </c>
      <c r="B39" s="147">
        <v>0.44</v>
      </c>
      <c r="C39" s="148">
        <v>0.56000000000000005</v>
      </c>
      <c r="D39" s="149">
        <v>0.63</v>
      </c>
      <c r="E39" s="149">
        <v>0.63</v>
      </c>
      <c r="F39" s="149">
        <v>0.63</v>
      </c>
      <c r="G39" s="150">
        <v>0.625</v>
      </c>
      <c r="H39" s="711">
        <v>0.625</v>
      </c>
      <c r="I39" s="186" t="s">
        <v>21</v>
      </c>
      <c r="J39" s="68"/>
    </row>
    <row r="40" spans="1:10" ht="15">
      <c r="A40" s="181" t="s">
        <v>22</v>
      </c>
      <c r="B40" s="669">
        <v>6.2</v>
      </c>
      <c r="C40" s="670">
        <v>5</v>
      </c>
      <c r="D40" s="671">
        <v>5.5</v>
      </c>
      <c r="E40" s="671">
        <v>6.5</v>
      </c>
      <c r="F40" s="673">
        <v>6.7</v>
      </c>
      <c r="G40" s="672">
        <v>5.5</v>
      </c>
      <c r="H40" s="712">
        <v>5.7</v>
      </c>
      <c r="I40" s="186" t="s">
        <v>282</v>
      </c>
      <c r="J40" s="68"/>
    </row>
    <row r="41" spans="1:10" ht="15">
      <c r="A41" s="181" t="s">
        <v>23</v>
      </c>
      <c r="B41" s="147">
        <v>0.33</v>
      </c>
      <c r="C41" s="153">
        <v>0.33</v>
      </c>
      <c r="D41" s="154">
        <v>0.38</v>
      </c>
      <c r="E41" s="154">
        <v>0.38</v>
      </c>
      <c r="F41" s="154">
        <v>0.38</v>
      </c>
      <c r="G41" s="155">
        <v>0.375</v>
      </c>
      <c r="H41" s="713">
        <v>0.38</v>
      </c>
      <c r="I41" s="156">
        <v>0.4</v>
      </c>
      <c r="J41" s="68"/>
    </row>
    <row r="42" spans="1:10" ht="15">
      <c r="A42" s="202"/>
      <c r="B42" s="203"/>
      <c r="C42" s="204"/>
      <c r="D42" s="205"/>
      <c r="E42" s="203"/>
      <c r="F42" s="124"/>
      <c r="G42" s="198"/>
      <c r="I42" s="206"/>
      <c r="J42" s="69"/>
    </row>
    <row r="43" spans="1:10" ht="15">
      <c r="A43" s="135"/>
      <c r="B43" s="132"/>
      <c r="C43" s="132"/>
      <c r="D43" s="207"/>
      <c r="E43" s="208"/>
      <c r="F43" s="207"/>
      <c r="G43" s="209"/>
      <c r="H43" s="133"/>
      <c r="I43" s="133"/>
      <c r="J43" s="210"/>
    </row>
    <row r="44" spans="1:10" s="212" customFormat="1" ht="30" customHeight="1">
      <c r="A44" s="714" t="s">
        <v>24</v>
      </c>
      <c r="B44" s="715"/>
      <c r="C44" s="715"/>
      <c r="D44" s="715"/>
      <c r="E44" s="715"/>
      <c r="F44" s="715"/>
      <c r="G44" s="715"/>
      <c r="H44" s="715"/>
      <c r="I44" s="716"/>
      <c r="J44" s="211"/>
    </row>
    <row r="45" spans="1:10">
      <c r="A45" s="119"/>
      <c r="B45" s="121"/>
      <c r="C45" s="120"/>
      <c r="D45" s="120"/>
      <c r="E45" s="120"/>
      <c r="F45" s="120"/>
      <c r="G45" s="190"/>
      <c r="H45" s="190"/>
      <c r="I45" s="190"/>
      <c r="J45" s="120"/>
    </row>
    <row r="46" spans="1:10">
      <c r="A46" s="80"/>
      <c r="B46" s="124"/>
      <c r="C46" s="124"/>
      <c r="D46" s="78"/>
      <c r="E46" s="124"/>
      <c r="I46" s="125"/>
    </row>
    <row r="47" spans="1:10">
      <c r="B47" s="124"/>
      <c r="C47" s="124"/>
      <c r="D47" s="78"/>
      <c r="E47" s="124"/>
      <c r="I47" s="125"/>
    </row>
    <row r="48" spans="1:10">
      <c r="C48" s="124"/>
      <c r="D48" s="78"/>
      <c r="E48" s="124"/>
      <c r="I48" s="125"/>
    </row>
    <row r="49" spans="3:9">
      <c r="C49" s="124"/>
      <c r="D49" s="78"/>
      <c r="E49" s="124"/>
      <c r="I49" s="125"/>
    </row>
    <row r="50" spans="3:9">
      <c r="C50" s="124"/>
      <c r="D50" s="78"/>
      <c r="E50" s="124"/>
      <c r="I50" s="125"/>
    </row>
    <row r="51" spans="3:9">
      <c r="C51" s="124"/>
      <c r="D51" s="78"/>
      <c r="E51" s="124"/>
      <c r="I51" s="125"/>
    </row>
    <row r="52" spans="3:9">
      <c r="E52" s="124"/>
      <c r="I52" s="125"/>
    </row>
    <row r="53" spans="3:9">
      <c r="I53" s="125"/>
    </row>
    <row r="54" spans="3:9">
      <c r="I54" s="125"/>
    </row>
    <row r="55" spans="3:9">
      <c r="I55" s="125"/>
    </row>
    <row r="56" spans="3:9">
      <c r="I56" s="125"/>
    </row>
    <row r="57" spans="3:9">
      <c r="I57" s="125"/>
    </row>
    <row r="58" spans="3:9">
      <c r="I58" s="125"/>
    </row>
    <row r="59" spans="3:9">
      <c r="I59" s="125"/>
    </row>
    <row r="60" spans="3:9">
      <c r="I60" s="125"/>
    </row>
    <row r="61" spans="3:9">
      <c r="I61" s="125"/>
    </row>
    <row r="62" spans="3:9">
      <c r="I62" s="125"/>
    </row>
    <row r="63" spans="3:9">
      <c r="I63" s="125"/>
    </row>
    <row r="64" spans="3:9">
      <c r="I64" s="125"/>
    </row>
    <row r="65" spans="9:9">
      <c r="I65" s="125"/>
    </row>
    <row r="66" spans="9:9">
      <c r="I66" s="125"/>
    </row>
    <row r="67" spans="9:9">
      <c r="I67" s="125"/>
    </row>
    <row r="68" spans="9:9">
      <c r="I68" s="125"/>
    </row>
    <row r="69" spans="9:9">
      <c r="I69" s="125"/>
    </row>
    <row r="70" spans="9:9">
      <c r="I70" s="125"/>
    </row>
    <row r="71" spans="9:9">
      <c r="I71" s="125"/>
    </row>
    <row r="72" spans="9:9">
      <c r="I72" s="125"/>
    </row>
    <row r="73" spans="9:9">
      <c r="I73" s="125"/>
    </row>
    <row r="74" spans="9:9">
      <c r="I74" s="125"/>
    </row>
    <row r="75" spans="9:9">
      <c r="I75" s="123"/>
    </row>
  </sheetData>
  <mergeCells count="1">
    <mergeCell ref="A44:I4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4922C"/>
  </sheetPr>
  <dimension ref="A1:J65"/>
  <sheetViews>
    <sheetView showGridLines="0" zoomScaleNormal="100" workbookViewId="0">
      <selection activeCell="D59" sqref="D59"/>
    </sheetView>
  </sheetViews>
  <sheetFormatPr defaultColWidth="11.42578125" defaultRowHeight="15.75"/>
  <cols>
    <col min="1" max="1" width="58.5703125" style="61" customWidth="1"/>
    <col min="2" max="2" width="15.85546875" style="60" customWidth="1"/>
    <col min="3" max="4" width="11.28515625" style="61" bestFit="1" customWidth="1"/>
    <col min="5" max="5" width="12.7109375" style="61" bestFit="1" customWidth="1"/>
    <col min="6" max="16384" width="11.42578125" style="61"/>
  </cols>
  <sheetData>
    <row r="1" spans="1:9" ht="15" customHeight="1"/>
    <row r="2" spans="1:9" ht="15" customHeight="1"/>
    <row r="3" spans="1:9" ht="15" customHeight="1"/>
    <row r="4" spans="1:9" ht="15" customHeight="1"/>
    <row r="5" spans="1:9" ht="15" customHeight="1">
      <c r="A5" s="91"/>
      <c r="B5" s="92"/>
      <c r="C5" s="91"/>
      <c r="D5" s="91"/>
      <c r="E5" s="91"/>
      <c r="F5" s="91"/>
      <c r="G5" s="91"/>
      <c r="H5" s="91"/>
      <c r="I5" s="91"/>
    </row>
    <row r="6" spans="1:9" ht="15" customHeight="1">
      <c r="A6" s="114"/>
      <c r="B6" s="115"/>
      <c r="C6" s="114"/>
      <c r="D6" s="114"/>
      <c r="E6" s="114"/>
      <c r="F6" s="114"/>
      <c r="G6" s="114"/>
      <c r="H6" s="114"/>
      <c r="I6" s="114"/>
    </row>
    <row r="7" spans="1:9" ht="15" customHeight="1">
      <c r="B7" s="115"/>
      <c r="C7" s="114"/>
      <c r="D7" s="114"/>
      <c r="E7" s="114"/>
      <c r="F7" s="114"/>
      <c r="G7" s="114"/>
      <c r="H7" s="114"/>
      <c r="I7" s="114"/>
    </row>
    <row r="8" spans="1:9" ht="15" customHeight="1">
      <c r="A8" s="114"/>
      <c r="B8" s="115"/>
      <c r="C8" s="114"/>
      <c r="D8" s="114"/>
      <c r="E8" s="114"/>
      <c r="F8" s="114"/>
      <c r="G8" s="114"/>
      <c r="H8" s="114"/>
      <c r="I8" s="114"/>
    </row>
    <row r="9" spans="1:9" ht="15" customHeight="1">
      <c r="A9" s="114"/>
      <c r="B9" s="115"/>
      <c r="C9" s="114"/>
      <c r="D9" s="114"/>
      <c r="E9" s="114"/>
      <c r="F9" s="114"/>
      <c r="G9" s="114"/>
      <c r="H9" s="114"/>
      <c r="I9" s="114"/>
    </row>
    <row r="10" spans="1:9" ht="15" customHeight="1">
      <c r="A10" s="114"/>
      <c r="B10" s="115"/>
      <c r="C10" s="114"/>
      <c r="D10" s="114"/>
      <c r="E10" s="114"/>
      <c r="F10" s="114"/>
      <c r="G10" s="114"/>
      <c r="H10" s="114"/>
      <c r="I10" s="114"/>
    </row>
    <row r="11" spans="1:9" ht="15" customHeight="1">
      <c r="A11" s="114"/>
      <c r="B11" s="115"/>
      <c r="C11" s="114"/>
      <c r="D11" s="114"/>
      <c r="E11" s="114"/>
      <c r="F11" s="114"/>
      <c r="G11" s="114"/>
      <c r="H11" s="114"/>
      <c r="I11" s="114"/>
    </row>
    <row r="12" spans="1:9" ht="15" customHeight="1">
      <c r="A12" s="114"/>
      <c r="B12" s="115"/>
      <c r="C12" s="114"/>
      <c r="D12" s="114"/>
      <c r="E12" s="114"/>
      <c r="F12" s="114"/>
      <c r="G12" s="114"/>
      <c r="H12" s="114"/>
      <c r="I12" s="114"/>
    </row>
    <row r="13" spans="1:9" ht="15" customHeight="1">
      <c r="A13" s="114"/>
      <c r="B13" s="115"/>
      <c r="C13" s="114"/>
      <c r="D13" s="114"/>
      <c r="E13" s="114"/>
      <c r="F13" s="114"/>
      <c r="G13" s="114"/>
      <c r="H13" s="114"/>
      <c r="I13" s="114"/>
    </row>
    <row r="14" spans="1:9" ht="15" customHeight="1">
      <c r="A14" s="114"/>
      <c r="B14" s="115"/>
      <c r="C14" s="114"/>
      <c r="D14" s="114"/>
      <c r="E14" s="114"/>
      <c r="F14" s="114"/>
      <c r="G14" s="114"/>
      <c r="H14" s="114"/>
      <c r="I14" s="114"/>
    </row>
    <row r="15" spans="1:9" ht="15" customHeight="1">
      <c r="A15" s="114"/>
      <c r="B15" s="115"/>
      <c r="C15" s="114"/>
      <c r="D15" s="114"/>
      <c r="E15" s="114"/>
      <c r="F15" s="114"/>
      <c r="G15" s="114"/>
      <c r="H15" s="114"/>
      <c r="I15" s="114"/>
    </row>
    <row r="16" spans="1:9" ht="15" customHeight="1">
      <c r="A16" s="114"/>
      <c r="B16" s="115"/>
      <c r="C16" s="114"/>
      <c r="D16" s="114"/>
      <c r="E16" s="114"/>
      <c r="F16" s="114"/>
      <c r="G16" s="114"/>
      <c r="H16" s="114"/>
      <c r="I16" s="114"/>
    </row>
    <row r="17" spans="1:9" ht="15" customHeight="1">
      <c r="A17" s="114"/>
      <c r="B17" s="115"/>
      <c r="C17" s="114"/>
      <c r="D17" s="114"/>
      <c r="E17" s="114"/>
      <c r="F17" s="114"/>
      <c r="G17" s="114"/>
      <c r="H17" s="114"/>
      <c r="I17" s="114"/>
    </row>
    <row r="18" spans="1:9" ht="15" customHeight="1">
      <c r="A18" s="114"/>
      <c r="B18" s="115"/>
      <c r="C18" s="114"/>
      <c r="D18" s="114"/>
      <c r="E18" s="114"/>
      <c r="F18" s="114"/>
      <c r="G18" s="114"/>
      <c r="H18" s="114"/>
      <c r="I18" s="114"/>
    </row>
    <row r="19" spans="1:9" ht="15" customHeight="1">
      <c r="A19" s="114"/>
      <c r="B19" s="115"/>
      <c r="C19" s="114"/>
      <c r="D19" s="114"/>
      <c r="E19" s="114"/>
      <c r="F19" s="114"/>
      <c r="G19" s="114"/>
      <c r="H19" s="114"/>
      <c r="I19" s="114"/>
    </row>
    <row r="20" spans="1:9" ht="15" customHeight="1">
      <c r="A20" s="114"/>
      <c r="B20" s="115"/>
      <c r="C20" s="114"/>
      <c r="D20" s="114"/>
      <c r="E20" s="114"/>
      <c r="F20" s="114"/>
      <c r="G20" s="114"/>
      <c r="H20" s="114"/>
      <c r="I20" s="114"/>
    </row>
    <row r="21" spans="1:9" ht="15" customHeight="1">
      <c r="A21" s="720" t="s">
        <v>220</v>
      </c>
      <c r="B21" s="720"/>
      <c r="C21" s="720"/>
      <c r="D21" s="720"/>
      <c r="E21" s="720"/>
      <c r="F21" s="720"/>
      <c r="G21" s="720"/>
      <c r="H21" s="720"/>
    </row>
    <row r="22" spans="1:9" ht="15" customHeight="1">
      <c r="A22" s="720"/>
      <c r="B22" s="720"/>
      <c r="C22" s="720"/>
      <c r="D22" s="720"/>
      <c r="E22" s="720"/>
      <c r="F22" s="720"/>
      <c r="G22" s="720"/>
      <c r="H22" s="720"/>
    </row>
    <row r="23" spans="1:9" ht="15" customHeight="1">
      <c r="A23" s="720"/>
      <c r="B23" s="720"/>
      <c r="C23" s="720"/>
      <c r="D23" s="720"/>
      <c r="E23" s="720"/>
      <c r="F23" s="720"/>
      <c r="G23" s="720"/>
      <c r="H23" s="720"/>
    </row>
    <row r="24" spans="1:9" ht="15" customHeight="1">
      <c r="A24" s="720"/>
      <c r="B24" s="720"/>
      <c r="C24" s="720"/>
      <c r="D24" s="720"/>
      <c r="E24" s="720"/>
      <c r="F24" s="720"/>
      <c r="G24" s="720"/>
      <c r="H24" s="720"/>
    </row>
    <row r="25" spans="1:9" ht="15" customHeight="1">
      <c r="A25" s="720"/>
      <c r="B25" s="720"/>
      <c r="C25" s="720"/>
      <c r="D25" s="720"/>
      <c r="E25" s="720"/>
      <c r="F25" s="720"/>
      <c r="G25" s="720"/>
      <c r="H25" s="720"/>
    </row>
    <row r="26" spans="1:9" ht="15" customHeight="1">
      <c r="A26" s="720"/>
      <c r="B26" s="720"/>
      <c r="C26" s="720"/>
      <c r="D26" s="720"/>
      <c r="E26" s="720"/>
      <c r="F26" s="720"/>
      <c r="G26" s="720"/>
      <c r="H26" s="720"/>
    </row>
    <row r="27" spans="1:9" ht="15" customHeight="1">
      <c r="A27" s="720"/>
      <c r="B27" s="720"/>
      <c r="C27" s="720"/>
      <c r="D27" s="720"/>
      <c r="E27" s="720"/>
      <c r="F27" s="720"/>
      <c r="G27" s="720"/>
      <c r="H27" s="720"/>
    </row>
    <row r="28" spans="1:9" ht="15" customHeight="1">
      <c r="A28" s="720"/>
      <c r="B28" s="720"/>
      <c r="C28" s="720"/>
      <c r="D28" s="720"/>
      <c r="E28" s="720"/>
      <c r="F28" s="720"/>
      <c r="G28" s="720"/>
      <c r="H28" s="720"/>
    </row>
    <row r="29" spans="1:9" ht="19.149999999999999" customHeight="1">
      <c r="A29" s="720"/>
      <c r="B29" s="720"/>
      <c r="C29" s="720"/>
      <c r="D29" s="720"/>
      <c r="E29" s="720"/>
      <c r="F29" s="720"/>
      <c r="G29" s="720"/>
      <c r="H29" s="720"/>
    </row>
    <row r="30" spans="1:9" ht="18" customHeight="1"/>
    <row r="31" spans="1:9">
      <c r="A31" s="718" t="s">
        <v>279</v>
      </c>
    </row>
    <row r="32" spans="1:9" ht="15" customHeight="1" thickBot="1">
      <c r="A32" s="719"/>
      <c r="B32" s="111"/>
      <c r="C32" s="112"/>
      <c r="D32" s="112"/>
    </row>
    <row r="33" spans="1:9" ht="15" customHeight="1">
      <c r="A33" s="213"/>
      <c r="B33" s="214" t="s">
        <v>64</v>
      </c>
      <c r="C33" s="214" t="s">
        <v>25</v>
      </c>
      <c r="D33" s="214" t="s">
        <v>26</v>
      </c>
      <c r="E33" s="38"/>
    </row>
    <row r="34" spans="1:9" ht="15" customHeight="1">
      <c r="A34" s="215" t="s">
        <v>27</v>
      </c>
      <c r="B34" s="659">
        <v>741000</v>
      </c>
      <c r="C34" s="216">
        <v>691000</v>
      </c>
      <c r="D34" s="216">
        <v>50000</v>
      </c>
      <c r="E34" s="39"/>
    </row>
    <row r="35" spans="1:9" ht="15">
      <c r="A35" s="215" t="s">
        <v>28</v>
      </c>
      <c r="B35" s="659">
        <v>663000</v>
      </c>
      <c r="C35" s="216">
        <v>643000</v>
      </c>
      <c r="D35" s="216">
        <v>20000</v>
      </c>
      <c r="E35" s="39"/>
    </row>
    <row r="36" spans="1:9" ht="15">
      <c r="A36" s="215" t="s">
        <v>29</v>
      </c>
      <c r="B36" s="659">
        <v>2519000</v>
      </c>
      <c r="C36" s="216">
        <v>2479000</v>
      </c>
      <c r="D36" s="216">
        <v>40000</v>
      </c>
      <c r="E36" s="39"/>
    </row>
    <row r="37" spans="1:9" ht="15">
      <c r="A37" s="215" t="s">
        <v>30</v>
      </c>
      <c r="B37" s="659">
        <v>234000</v>
      </c>
      <c r="C37" s="216">
        <v>234000</v>
      </c>
      <c r="D37" s="216" t="s">
        <v>9</v>
      </c>
      <c r="E37" s="39"/>
    </row>
    <row r="38" spans="1:9" ht="15">
      <c r="A38" s="215" t="s">
        <v>31</v>
      </c>
      <c r="B38" s="659">
        <v>152000</v>
      </c>
      <c r="C38" s="216">
        <v>152000</v>
      </c>
      <c r="D38" s="216" t="s">
        <v>9</v>
      </c>
      <c r="E38" s="39"/>
    </row>
    <row r="39" spans="1:9" ht="15">
      <c r="A39" s="215" t="s">
        <v>32</v>
      </c>
      <c r="B39" s="659">
        <v>1016000</v>
      </c>
      <c r="C39" s="216">
        <v>873000</v>
      </c>
      <c r="D39" s="216">
        <v>143000</v>
      </c>
      <c r="E39" s="39"/>
    </row>
    <row r="40" spans="1:9" ht="15">
      <c r="A40" s="215" t="s">
        <v>33</v>
      </c>
      <c r="B40" s="659">
        <v>4404000</v>
      </c>
      <c r="C40" s="216">
        <v>280000</v>
      </c>
      <c r="D40" s="216">
        <v>4124000</v>
      </c>
      <c r="E40" s="39"/>
    </row>
    <row r="41" spans="1:9" ht="15">
      <c r="A41" s="217" t="s">
        <v>34</v>
      </c>
      <c r="B41" s="218">
        <f>SUM(B34:B40)</f>
        <v>9729000</v>
      </c>
      <c r="C41" s="218">
        <f>SUM(C34:C40)</f>
        <v>5352000</v>
      </c>
      <c r="D41" s="218">
        <f>SUM(D34:D40)</f>
        <v>4377000</v>
      </c>
    </row>
    <row r="42" spans="1:9">
      <c r="A42" s="40"/>
    </row>
    <row r="43" spans="1:9" ht="14.45" customHeight="1">
      <c r="A43" s="718" t="s">
        <v>280</v>
      </c>
      <c r="B43" s="718"/>
      <c r="C43" s="718"/>
      <c r="D43" s="63"/>
    </row>
    <row r="44" spans="1:9" ht="15.75" customHeight="1" thickBot="1">
      <c r="A44" s="719"/>
      <c r="B44" s="719"/>
      <c r="C44" s="719"/>
      <c r="D44" s="112"/>
      <c r="E44" s="112"/>
      <c r="F44" s="112"/>
      <c r="G44" s="112"/>
    </row>
    <row r="45" spans="1:9" ht="23.45" customHeight="1">
      <c r="A45" s="213"/>
      <c r="B45" s="721" t="s">
        <v>35</v>
      </c>
      <c r="C45" s="721"/>
      <c r="D45" s="721" t="s">
        <v>36</v>
      </c>
      <c r="E45" s="721"/>
      <c r="F45" s="721" t="s">
        <v>34</v>
      </c>
      <c r="G45" s="721"/>
      <c r="H45" s="6"/>
      <c r="I45" s="6"/>
    </row>
    <row r="46" spans="1:9" ht="15">
      <c r="A46" s="219"/>
      <c r="B46" s="220" t="s">
        <v>37</v>
      </c>
      <c r="C46" s="220" t="s">
        <v>38</v>
      </c>
      <c r="D46" s="220" t="s">
        <v>37</v>
      </c>
      <c r="E46" s="221" t="s">
        <v>38</v>
      </c>
      <c r="F46" s="220" t="s">
        <v>37</v>
      </c>
      <c r="G46" s="220" t="s">
        <v>38</v>
      </c>
      <c r="H46" s="64"/>
      <c r="I46" s="64"/>
    </row>
    <row r="47" spans="1:9" ht="15">
      <c r="A47" s="222" t="s">
        <v>39</v>
      </c>
      <c r="B47" s="223">
        <v>165</v>
      </c>
      <c r="C47" s="224">
        <f>165/211</f>
        <v>0.78199052132701419</v>
      </c>
      <c r="D47" s="223">
        <v>1801</v>
      </c>
      <c r="E47" s="225">
        <f>1801/3260</f>
        <v>0.55245398773006138</v>
      </c>
      <c r="F47" s="223">
        <f>B47+D47</f>
        <v>1966</v>
      </c>
      <c r="G47" s="224">
        <f>F47/(3260+211)</f>
        <v>0.56640737539613939</v>
      </c>
      <c r="H47" s="64"/>
      <c r="I47" s="64"/>
    </row>
    <row r="48" spans="1:9" ht="15">
      <c r="A48" s="222" t="s">
        <v>40</v>
      </c>
      <c r="B48" s="223">
        <f>86</f>
        <v>86</v>
      </c>
      <c r="C48" s="224">
        <f>B48/104</f>
        <v>0.82692307692307687</v>
      </c>
      <c r="D48" s="223">
        <v>1029</v>
      </c>
      <c r="E48" s="225">
        <f>D48/1684</f>
        <v>0.61104513064133015</v>
      </c>
      <c r="F48" s="223">
        <f t="shared" ref="F48:F54" si="0">B48+D48</f>
        <v>1115</v>
      </c>
      <c r="G48" s="224">
        <f>F48/(104+1684)</f>
        <v>0.62360178970917224</v>
      </c>
      <c r="H48" s="64"/>
      <c r="I48" s="64"/>
    </row>
    <row r="49" spans="1:10" ht="15">
      <c r="A49" s="222" t="s">
        <v>41</v>
      </c>
      <c r="B49" s="223">
        <v>14</v>
      </c>
      <c r="C49" s="224">
        <f>B49/24</f>
        <v>0.58333333333333337</v>
      </c>
      <c r="D49" s="223">
        <v>105</v>
      </c>
      <c r="E49" s="225">
        <f>D49/171</f>
        <v>0.61403508771929827</v>
      </c>
      <c r="F49" s="223">
        <f>B49+D49</f>
        <v>119</v>
      </c>
      <c r="G49" s="224">
        <f>F49/(24+171)</f>
        <v>0.61025641025641031</v>
      </c>
      <c r="H49" s="64"/>
      <c r="I49" s="64"/>
    </row>
    <row r="50" spans="1:10" ht="15">
      <c r="A50" s="222" t="s">
        <v>42</v>
      </c>
      <c r="B50" s="223">
        <v>0</v>
      </c>
      <c r="C50" s="224" t="s">
        <v>9</v>
      </c>
      <c r="D50" s="223">
        <v>14</v>
      </c>
      <c r="E50" s="225">
        <f>D50/28</f>
        <v>0.5</v>
      </c>
      <c r="F50" s="223">
        <f t="shared" si="0"/>
        <v>14</v>
      </c>
      <c r="G50" s="224">
        <f>E50</f>
        <v>0.5</v>
      </c>
      <c r="H50" s="64"/>
      <c r="I50" s="64"/>
    </row>
    <row r="51" spans="1:10" ht="15">
      <c r="A51" s="222" t="s">
        <v>43</v>
      </c>
      <c r="B51" s="223">
        <v>14</v>
      </c>
      <c r="C51" s="224">
        <f>B51/17</f>
        <v>0.82352941176470584</v>
      </c>
      <c r="D51" s="223">
        <v>90</v>
      </c>
      <c r="E51" s="225">
        <f>D51/105</f>
        <v>0.8571428571428571</v>
      </c>
      <c r="F51" s="223">
        <f t="shared" si="0"/>
        <v>104</v>
      </c>
      <c r="G51" s="224">
        <f>F51/(17+105)</f>
        <v>0.85245901639344257</v>
      </c>
      <c r="H51" s="64"/>
      <c r="I51" s="64"/>
    </row>
    <row r="52" spans="1:10" ht="15">
      <c r="A52" s="222" t="s">
        <v>44</v>
      </c>
      <c r="B52" s="223">
        <v>6</v>
      </c>
      <c r="C52" s="224">
        <f>B52/9</f>
        <v>0.66666666666666663</v>
      </c>
      <c r="D52" s="226">
        <v>27</v>
      </c>
      <c r="E52" s="227">
        <f>D52/38</f>
        <v>0.71052631578947367</v>
      </c>
      <c r="F52" s="223">
        <f>B52+D52</f>
        <v>33</v>
      </c>
      <c r="G52" s="224">
        <f>F52/(9+38)</f>
        <v>0.7021276595744681</v>
      </c>
      <c r="H52" s="64"/>
      <c r="I52" s="64"/>
    </row>
    <row r="53" spans="1:10" ht="15">
      <c r="A53" s="222" t="s">
        <v>45</v>
      </c>
      <c r="B53" s="223">
        <v>2</v>
      </c>
      <c r="C53" s="224">
        <f>2/3</f>
        <v>0.66666666666666663</v>
      </c>
      <c r="D53" s="223">
        <v>11</v>
      </c>
      <c r="E53" s="225">
        <f>11/16</f>
        <v>0.6875</v>
      </c>
      <c r="F53" s="223">
        <f t="shared" si="0"/>
        <v>13</v>
      </c>
      <c r="G53" s="224">
        <f>F53/(13+1+5)</f>
        <v>0.68421052631578949</v>
      </c>
      <c r="H53" s="64"/>
      <c r="I53" s="64"/>
    </row>
    <row r="54" spans="1:10" ht="15">
      <c r="A54" s="228" t="s">
        <v>34</v>
      </c>
      <c r="B54" s="229">
        <f>SUM(B47:B53)</f>
        <v>287</v>
      </c>
      <c r="C54" s="230">
        <f>B54/368</f>
        <v>0.77989130434782605</v>
      </c>
      <c r="D54" s="229">
        <f>SUM(D47:D53)</f>
        <v>3077</v>
      </c>
      <c r="E54" s="231">
        <f>D54/5309</f>
        <v>0.57958184215483144</v>
      </c>
      <c r="F54" s="229">
        <f t="shared" si="0"/>
        <v>3364</v>
      </c>
      <c r="G54" s="230">
        <f>F54/(368+5309)</f>
        <v>0.59256649638893777</v>
      </c>
      <c r="H54" s="64"/>
    </row>
    <row r="55" spans="1:10">
      <c r="B55" s="66"/>
      <c r="C55" s="67"/>
      <c r="D55" s="67"/>
      <c r="E55" s="68"/>
      <c r="F55" s="69"/>
      <c r="G55" s="68"/>
      <c r="H55" s="68"/>
      <c r="I55" s="67"/>
      <c r="J55" s="62"/>
    </row>
    <row r="56" spans="1:10" ht="14.45" customHeight="1">
      <c r="A56" s="718" t="s">
        <v>281</v>
      </c>
      <c r="B56" s="718"/>
      <c r="C56" s="718"/>
    </row>
    <row r="57" spans="1:10" ht="15.75" customHeight="1" thickBot="1">
      <c r="A57" s="719"/>
      <c r="B57" s="719"/>
      <c r="C57" s="719"/>
    </row>
    <row r="58" spans="1:10" ht="21.6" customHeight="1">
      <c r="A58" s="213"/>
      <c r="B58" s="721" t="s">
        <v>46</v>
      </c>
      <c r="C58" s="721"/>
      <c r="D58" s="6"/>
      <c r="E58" s="6"/>
      <c r="F58" s="6"/>
      <c r="G58" s="6"/>
      <c r="H58" s="6"/>
      <c r="I58" s="6"/>
    </row>
    <row r="59" spans="1:10" ht="15">
      <c r="A59" s="219"/>
      <c r="B59" s="220" t="s">
        <v>47</v>
      </c>
      <c r="C59" s="220" t="s">
        <v>38</v>
      </c>
      <c r="D59" s="64"/>
      <c r="E59" s="64"/>
      <c r="F59" s="64"/>
      <c r="G59" s="64"/>
      <c r="H59" s="64"/>
      <c r="I59" s="64"/>
    </row>
    <row r="60" spans="1:10" ht="15">
      <c r="A60" s="233" t="s">
        <v>26</v>
      </c>
      <c r="B60" s="567" t="s">
        <v>264</v>
      </c>
      <c r="C60" s="234">
        <v>0.57999999999999996</v>
      </c>
      <c r="D60" s="70"/>
      <c r="E60" s="70"/>
      <c r="F60" s="70"/>
      <c r="G60" s="70"/>
      <c r="H60" s="70"/>
      <c r="I60" s="70"/>
    </row>
    <row r="61" spans="1:10" ht="15">
      <c r="A61" s="233" t="s">
        <v>25</v>
      </c>
      <c r="B61" s="567" t="s">
        <v>265</v>
      </c>
      <c r="C61" s="234">
        <v>0.15</v>
      </c>
      <c r="D61" s="70"/>
      <c r="E61" s="70"/>
      <c r="F61" s="70"/>
      <c r="G61" s="70"/>
      <c r="H61" s="70"/>
      <c r="I61" s="70"/>
    </row>
    <row r="62" spans="1:10" s="60" customFormat="1">
      <c r="A62" s="228" t="s">
        <v>34</v>
      </c>
      <c r="B62" s="603" t="s">
        <v>266</v>
      </c>
      <c r="C62" s="235">
        <v>0.26</v>
      </c>
      <c r="D62" s="71"/>
      <c r="E62" s="71"/>
      <c r="F62" s="71"/>
      <c r="G62" s="71"/>
      <c r="H62" s="71"/>
      <c r="I62" s="71"/>
    </row>
    <row r="64" spans="1:10">
      <c r="A64" s="232" t="s">
        <v>263</v>
      </c>
    </row>
    <row r="65" spans="1:9" ht="23.45" customHeight="1">
      <c r="A65" s="717" t="s">
        <v>277</v>
      </c>
      <c r="B65" s="717"/>
      <c r="C65" s="717"/>
      <c r="D65" s="717"/>
      <c r="E65" s="717"/>
      <c r="F65" s="717"/>
      <c r="G65" s="717"/>
      <c r="H65" s="717"/>
      <c r="I65" s="717"/>
    </row>
  </sheetData>
  <mergeCells count="9">
    <mergeCell ref="A65:I65"/>
    <mergeCell ref="A56:C57"/>
    <mergeCell ref="A21:H29"/>
    <mergeCell ref="A31:A32"/>
    <mergeCell ref="B58:C58"/>
    <mergeCell ref="B45:C45"/>
    <mergeCell ref="D45:E45"/>
    <mergeCell ref="F45:G45"/>
    <mergeCell ref="A43:C44"/>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4922C"/>
  </sheetPr>
  <dimension ref="A1:Q27"/>
  <sheetViews>
    <sheetView showGridLines="0" zoomScaleNormal="100" workbookViewId="0">
      <selection activeCell="G4" sqref="G4"/>
    </sheetView>
  </sheetViews>
  <sheetFormatPr defaultColWidth="9.140625" defaultRowHeight="15"/>
  <cols>
    <col min="1" max="16384" width="9.140625" style="61"/>
  </cols>
  <sheetData>
    <row r="1" spans="1:17" ht="15" customHeight="1">
      <c r="B1" s="60"/>
    </row>
    <row r="2" spans="1:17" ht="15" customHeight="1">
      <c r="B2" s="60"/>
    </row>
    <row r="3" spans="1:17" ht="15" customHeight="1">
      <c r="B3" s="60"/>
    </row>
    <row r="4" spans="1:17" ht="15" customHeight="1">
      <c r="B4" s="60"/>
    </row>
    <row r="5" spans="1:17" ht="15.75">
      <c r="A5" s="91"/>
      <c r="B5" s="92"/>
      <c r="C5" s="91"/>
      <c r="D5" s="91"/>
      <c r="E5" s="91"/>
      <c r="F5" s="91"/>
      <c r="G5" s="91"/>
      <c r="H5" s="91"/>
      <c r="I5" s="91"/>
      <c r="J5" s="91"/>
      <c r="K5" s="91"/>
      <c r="L5" s="91"/>
      <c r="M5" s="91"/>
      <c r="N5" s="91"/>
      <c r="O5" s="91"/>
      <c r="P5" s="91"/>
      <c r="Q5" s="91"/>
    </row>
    <row r="6" spans="1:17" ht="15.75">
      <c r="A6" s="114"/>
      <c r="B6" s="115"/>
      <c r="C6" s="114"/>
      <c r="D6" s="114"/>
      <c r="E6" s="114"/>
      <c r="F6" s="114"/>
      <c r="G6" s="114"/>
      <c r="H6" s="114"/>
      <c r="I6" s="114"/>
    </row>
    <row r="7" spans="1:17" ht="15.75">
      <c r="B7" s="115"/>
      <c r="C7" s="114"/>
      <c r="D7" s="114"/>
      <c r="E7" s="114"/>
      <c r="F7" s="114"/>
      <c r="G7" s="114"/>
      <c r="H7" s="114"/>
      <c r="I7" s="114"/>
    </row>
    <row r="8" spans="1:17" ht="15.75">
      <c r="A8" s="114"/>
      <c r="B8" s="115"/>
      <c r="C8" s="114"/>
      <c r="D8" s="114"/>
      <c r="E8" s="114"/>
      <c r="F8" s="114"/>
      <c r="G8" s="114"/>
      <c r="H8" s="114"/>
      <c r="I8" s="114"/>
    </row>
    <row r="9" spans="1:17" ht="15.75">
      <c r="A9" s="114"/>
      <c r="B9" s="115"/>
      <c r="C9" s="114"/>
      <c r="D9" s="114"/>
      <c r="E9" s="114"/>
      <c r="F9" s="114"/>
      <c r="G9" s="114"/>
      <c r="H9" s="114"/>
      <c r="I9" s="114"/>
    </row>
    <row r="10" spans="1:17" ht="15.75">
      <c r="A10" s="114"/>
      <c r="B10" s="115"/>
      <c r="C10" s="114"/>
      <c r="D10" s="114"/>
      <c r="E10" s="114"/>
      <c r="F10" s="114"/>
      <c r="G10" s="114"/>
      <c r="H10" s="114"/>
      <c r="I10" s="114"/>
    </row>
    <row r="11" spans="1:17" ht="15.75">
      <c r="A11" s="114"/>
      <c r="B11" s="115"/>
      <c r="C11" s="114"/>
      <c r="D11" s="114"/>
      <c r="E11" s="114"/>
      <c r="F11" s="114"/>
      <c r="G11" s="114"/>
      <c r="H11" s="114"/>
      <c r="I11" s="114"/>
    </row>
    <row r="12" spans="1:17" ht="15.75">
      <c r="A12" s="114"/>
      <c r="B12" s="115"/>
      <c r="C12" s="114"/>
      <c r="D12" s="114"/>
      <c r="E12" s="114"/>
      <c r="F12" s="114"/>
      <c r="G12" s="114"/>
      <c r="H12" s="114"/>
      <c r="I12" s="114"/>
    </row>
    <row r="13" spans="1:17" ht="15.75">
      <c r="A13" s="114"/>
      <c r="B13" s="115"/>
      <c r="C13" s="114"/>
      <c r="D13" s="114"/>
      <c r="E13" s="114"/>
      <c r="F13" s="114"/>
      <c r="G13" s="114"/>
      <c r="H13" s="114"/>
      <c r="I13" s="114"/>
    </row>
    <row r="14" spans="1:17" ht="15.75">
      <c r="A14" s="114"/>
      <c r="B14" s="115"/>
      <c r="C14" s="114"/>
      <c r="D14" s="114"/>
      <c r="E14" s="114"/>
      <c r="F14" s="114"/>
      <c r="G14" s="114"/>
      <c r="H14" s="114"/>
      <c r="I14" s="114"/>
    </row>
    <row r="15" spans="1:17" ht="15.75">
      <c r="A15" s="114"/>
      <c r="B15" s="115"/>
      <c r="C15" s="114"/>
      <c r="D15" s="114"/>
      <c r="E15" s="114"/>
      <c r="F15" s="114"/>
      <c r="G15" s="114"/>
      <c r="H15" s="114"/>
      <c r="I15" s="114"/>
    </row>
    <row r="16" spans="1:17" ht="15.75">
      <c r="A16" s="114"/>
      <c r="B16" s="115"/>
      <c r="C16" s="114"/>
      <c r="D16" s="114"/>
      <c r="E16" s="114"/>
      <c r="F16" s="114"/>
      <c r="G16" s="114"/>
      <c r="H16" s="114"/>
      <c r="I16" s="114"/>
    </row>
    <row r="17" spans="1:17" ht="15.75">
      <c r="A17" s="114"/>
      <c r="B17" s="115"/>
      <c r="C17" s="114"/>
      <c r="D17" s="114"/>
      <c r="E17" s="114"/>
      <c r="F17" s="114"/>
      <c r="G17" s="114"/>
      <c r="H17" s="114"/>
      <c r="I17" s="114"/>
    </row>
    <row r="18" spans="1:17" ht="15.75">
      <c r="A18" s="114"/>
      <c r="B18" s="115"/>
      <c r="C18" s="114"/>
      <c r="D18" s="114"/>
      <c r="E18" s="114"/>
      <c r="F18" s="114"/>
      <c r="G18" s="114"/>
      <c r="H18" s="114"/>
      <c r="I18" s="114"/>
    </row>
    <row r="19" spans="1:17" ht="15.75">
      <c r="A19" s="114"/>
      <c r="B19" s="115"/>
      <c r="C19" s="114"/>
      <c r="D19" s="114"/>
      <c r="E19" s="114"/>
      <c r="F19" s="114"/>
      <c r="G19" s="114"/>
      <c r="H19" s="114"/>
      <c r="I19" s="114"/>
    </row>
    <row r="20" spans="1:17" ht="15" customHeight="1">
      <c r="A20" s="720" t="s">
        <v>221</v>
      </c>
      <c r="B20" s="720"/>
      <c r="C20" s="720"/>
      <c r="D20" s="720"/>
      <c r="E20" s="720"/>
      <c r="F20" s="720"/>
      <c r="G20" s="720"/>
      <c r="H20" s="720"/>
      <c r="I20" s="720"/>
      <c r="J20" s="720"/>
      <c r="K20" s="720"/>
      <c r="L20" s="720"/>
      <c r="M20" s="720"/>
      <c r="N20" s="720"/>
      <c r="O20" s="720"/>
      <c r="P20" s="720"/>
      <c r="Q20" s="720"/>
    </row>
    <row r="21" spans="1:17" ht="15" customHeight="1">
      <c r="A21" s="720"/>
      <c r="B21" s="720"/>
      <c r="C21" s="720"/>
      <c r="D21" s="720"/>
      <c r="E21" s="720"/>
      <c r="F21" s="720"/>
      <c r="G21" s="720"/>
      <c r="H21" s="720"/>
      <c r="I21" s="720"/>
      <c r="J21" s="720"/>
      <c r="K21" s="720"/>
      <c r="L21" s="720"/>
      <c r="M21" s="720"/>
      <c r="N21" s="720"/>
      <c r="O21" s="720"/>
      <c r="P21" s="720"/>
      <c r="Q21" s="720"/>
    </row>
    <row r="22" spans="1:17" ht="15" customHeight="1">
      <c r="A22" s="720"/>
      <c r="B22" s="720"/>
      <c r="C22" s="720"/>
      <c r="D22" s="720"/>
      <c r="E22" s="720"/>
      <c r="F22" s="720"/>
      <c r="G22" s="720"/>
      <c r="H22" s="720"/>
      <c r="I22" s="720"/>
      <c r="J22" s="720"/>
      <c r="K22" s="720"/>
      <c r="L22" s="720"/>
      <c r="M22" s="720"/>
      <c r="N22" s="720"/>
      <c r="O22" s="720"/>
      <c r="P22" s="720"/>
      <c r="Q22" s="720"/>
    </row>
    <row r="23" spans="1:17" ht="15" customHeight="1">
      <c r="A23" s="720"/>
      <c r="B23" s="720"/>
      <c r="C23" s="720"/>
      <c r="D23" s="720"/>
      <c r="E23" s="720"/>
      <c r="F23" s="720"/>
      <c r="G23" s="720"/>
      <c r="H23" s="720"/>
      <c r="I23" s="720"/>
      <c r="J23" s="720"/>
      <c r="K23" s="720"/>
      <c r="L23" s="720"/>
      <c r="M23" s="720"/>
      <c r="N23" s="720"/>
      <c r="O23" s="720"/>
      <c r="P23" s="720"/>
      <c r="Q23" s="720"/>
    </row>
    <row r="24" spans="1:17" ht="15" customHeight="1">
      <c r="A24" s="720"/>
      <c r="B24" s="720"/>
      <c r="C24" s="720"/>
      <c r="D24" s="720"/>
      <c r="E24" s="720"/>
      <c r="F24" s="720"/>
      <c r="G24" s="720"/>
      <c r="H24" s="720"/>
      <c r="I24" s="720"/>
      <c r="J24" s="720"/>
      <c r="K24" s="720"/>
      <c r="L24" s="720"/>
      <c r="M24" s="720"/>
      <c r="N24" s="720"/>
      <c r="O24" s="720"/>
      <c r="P24" s="720"/>
      <c r="Q24" s="720"/>
    </row>
    <row r="25" spans="1:17" ht="15" customHeight="1">
      <c r="A25" s="720"/>
      <c r="B25" s="720"/>
      <c r="C25" s="720"/>
      <c r="D25" s="720"/>
      <c r="E25" s="720"/>
      <c r="F25" s="720"/>
      <c r="G25" s="720"/>
      <c r="H25" s="720"/>
      <c r="I25" s="720"/>
      <c r="J25" s="720"/>
      <c r="K25" s="720"/>
      <c r="L25" s="720"/>
      <c r="M25" s="720"/>
      <c r="N25" s="720"/>
      <c r="O25" s="720"/>
      <c r="P25" s="720"/>
      <c r="Q25" s="720"/>
    </row>
    <row r="26" spans="1:17">
      <c r="A26" s="720"/>
      <c r="B26" s="720"/>
      <c r="C26" s="720"/>
      <c r="D26" s="720"/>
      <c r="E26" s="720"/>
      <c r="F26" s="720"/>
      <c r="G26" s="720"/>
      <c r="H26" s="720"/>
      <c r="I26" s="720"/>
      <c r="J26" s="720"/>
      <c r="K26" s="720"/>
      <c r="L26" s="720"/>
      <c r="M26" s="720"/>
      <c r="N26" s="720"/>
      <c r="O26" s="720"/>
      <c r="P26" s="720"/>
      <c r="Q26" s="720"/>
    </row>
    <row r="27" spans="1:17" ht="63.75" customHeight="1">
      <c r="A27" s="720"/>
      <c r="B27" s="720"/>
      <c r="C27" s="720"/>
      <c r="D27" s="720"/>
      <c r="E27" s="720"/>
      <c r="F27" s="720"/>
      <c r="G27" s="720"/>
      <c r="H27" s="720"/>
      <c r="I27" s="720"/>
      <c r="J27" s="720"/>
      <c r="K27" s="720"/>
      <c r="L27" s="720"/>
      <c r="M27" s="720"/>
      <c r="N27" s="720"/>
      <c r="O27" s="720"/>
      <c r="P27" s="720"/>
      <c r="Q27" s="720"/>
    </row>
  </sheetData>
  <mergeCells count="1">
    <mergeCell ref="A20:Q27"/>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0" tint="-0.14999847407452621"/>
  </sheetPr>
  <dimension ref="A1:M79"/>
  <sheetViews>
    <sheetView showGridLines="0" zoomScaleNormal="100" workbookViewId="0">
      <selection activeCell="A22" sqref="A22"/>
    </sheetView>
  </sheetViews>
  <sheetFormatPr defaultColWidth="8.5703125" defaultRowHeight="11.25"/>
  <cols>
    <col min="1" max="1" width="92.42578125" style="1" customWidth="1"/>
    <col min="2" max="5" width="20.42578125" style="59" customWidth="1"/>
    <col min="6" max="6" width="16.85546875" style="1" customWidth="1"/>
    <col min="7" max="7" width="21.42578125" style="1" customWidth="1"/>
    <col min="8" max="8" width="24.42578125" style="1" customWidth="1"/>
    <col min="9" max="10" width="11.42578125" style="1" customWidth="1"/>
    <col min="11" max="11" width="13.42578125" style="1" customWidth="1"/>
    <col min="12" max="12" width="10.5703125" style="1" customWidth="1"/>
    <col min="13" max="13" width="11.5703125" style="1" customWidth="1"/>
    <col min="14" max="16384" width="8.5703125" style="1"/>
  </cols>
  <sheetData>
    <row r="1" spans="1:13" ht="21" customHeight="1">
      <c r="A1" s="18"/>
      <c r="G1" s="191"/>
    </row>
    <row r="2" spans="1:13" ht="21" customHeight="1">
      <c r="A2" s="119"/>
      <c r="B2" s="122"/>
      <c r="C2" s="236"/>
      <c r="D2" s="122"/>
      <c r="E2" s="121"/>
      <c r="F2" s="34"/>
      <c r="G2" s="119"/>
    </row>
    <row r="3" spans="1:13" ht="21" customHeight="1">
      <c r="A3" s="79"/>
      <c r="B3" s="72"/>
      <c r="C3" s="237"/>
      <c r="D3" s="238"/>
      <c r="E3" s="239"/>
      <c r="F3" s="240"/>
      <c r="G3" s="241"/>
    </row>
    <row r="4" spans="1:13" s="61" customFormat="1" ht="15" customHeight="1">
      <c r="A4" s="91"/>
      <c r="B4" s="92"/>
      <c r="C4" s="91"/>
      <c r="D4" s="91"/>
      <c r="E4" s="91"/>
      <c r="F4" s="91"/>
    </row>
    <row r="5" spans="1:13" s="61" customFormat="1" ht="27" thickBot="1">
      <c r="A5" s="131" t="s">
        <v>48</v>
      </c>
      <c r="B5" s="60"/>
    </row>
    <row r="6" spans="1:13" ht="15" customHeight="1" thickBot="1">
      <c r="A6" s="718" t="s">
        <v>49</v>
      </c>
      <c r="B6" s="73"/>
      <c r="C6" s="74"/>
      <c r="D6" s="73"/>
      <c r="E6" s="75"/>
      <c r="F6" s="43"/>
    </row>
    <row r="7" spans="1:13" ht="15" customHeight="1" thickBot="1">
      <c r="A7" s="718"/>
      <c r="B7" s="1"/>
      <c r="C7" s="1"/>
      <c r="D7" s="1"/>
      <c r="E7" s="1"/>
      <c r="G7" s="5"/>
      <c r="H7" s="6"/>
      <c r="I7" s="7"/>
      <c r="J7" s="8"/>
      <c r="K7" s="8"/>
      <c r="L7" s="8"/>
      <c r="M7" s="9"/>
    </row>
    <row r="8" spans="1:13" ht="15" customHeight="1">
      <c r="A8" s="242" t="s">
        <v>50</v>
      </c>
      <c r="B8" s="243">
        <v>2024</v>
      </c>
      <c r="C8" s="244">
        <v>2023</v>
      </c>
      <c r="D8" s="244">
        <v>2022</v>
      </c>
      <c r="E8" s="244">
        <v>2021</v>
      </c>
      <c r="F8" s="245">
        <v>2020</v>
      </c>
      <c r="G8" s="96"/>
      <c r="H8" s="11"/>
      <c r="I8" s="12"/>
      <c r="J8" s="12"/>
      <c r="K8" s="12"/>
      <c r="L8" s="12"/>
      <c r="M8" s="12"/>
    </row>
    <row r="9" spans="1:13" ht="15" customHeight="1">
      <c r="A9" s="246" t="s">
        <v>51</v>
      </c>
      <c r="B9" s="609">
        <v>58108</v>
      </c>
      <c r="C9" s="247">
        <v>42400</v>
      </c>
      <c r="D9" s="247">
        <v>45374</v>
      </c>
      <c r="E9" s="248">
        <v>46339</v>
      </c>
      <c r="F9" s="249">
        <v>40647</v>
      </c>
      <c r="H9" s="11"/>
      <c r="I9" s="12"/>
      <c r="J9" s="12"/>
      <c r="K9" s="12"/>
      <c r="L9" s="12"/>
      <c r="M9" s="12"/>
    </row>
    <row r="10" spans="1:13" ht="15" customHeight="1">
      <c r="A10" s="250" t="s">
        <v>52</v>
      </c>
      <c r="B10" s="610">
        <v>70826</v>
      </c>
      <c r="C10" s="251">
        <v>64602</v>
      </c>
      <c r="D10" s="251">
        <v>68116</v>
      </c>
      <c r="E10" s="252">
        <v>58133</v>
      </c>
      <c r="F10" s="253">
        <v>41254</v>
      </c>
      <c r="G10" s="20"/>
      <c r="H10" s="11"/>
      <c r="I10" s="12"/>
      <c r="J10" s="12"/>
      <c r="K10" s="12"/>
      <c r="L10" s="12"/>
      <c r="M10" s="12"/>
    </row>
    <row r="11" spans="1:13" ht="15" customHeight="1">
      <c r="A11" s="250" t="s">
        <v>53</v>
      </c>
      <c r="B11" s="610">
        <v>29802</v>
      </c>
      <c r="C11" s="251">
        <v>13457</v>
      </c>
      <c r="D11" s="251">
        <v>13389</v>
      </c>
      <c r="E11" s="252">
        <v>12820</v>
      </c>
      <c r="F11" s="253">
        <v>6591</v>
      </c>
      <c r="G11" s="97"/>
      <c r="H11" s="11"/>
      <c r="I11" s="12"/>
      <c r="J11" s="12"/>
      <c r="K11" s="12"/>
      <c r="L11" s="12"/>
      <c r="M11" s="12"/>
    </row>
    <row r="12" spans="1:13" ht="15" customHeight="1">
      <c r="A12" s="254" t="s">
        <v>54</v>
      </c>
      <c r="B12" s="610">
        <v>128934</v>
      </c>
      <c r="C12" s="251">
        <v>107002</v>
      </c>
      <c r="D12" s="251">
        <v>113490</v>
      </c>
      <c r="E12" s="252">
        <v>104472</v>
      </c>
      <c r="F12" s="253">
        <v>81901</v>
      </c>
      <c r="G12" s="682"/>
      <c r="H12" s="11"/>
      <c r="I12" s="12"/>
      <c r="J12" s="12"/>
      <c r="K12" s="12"/>
      <c r="L12" s="12"/>
      <c r="M12" s="12"/>
    </row>
    <row r="13" spans="1:13" ht="15" customHeight="1">
      <c r="A13" s="254" t="s">
        <v>55</v>
      </c>
      <c r="B13" s="610">
        <v>29461</v>
      </c>
      <c r="C13" s="251">
        <v>26016</v>
      </c>
      <c r="D13" s="251">
        <v>29734</v>
      </c>
      <c r="E13" s="252">
        <v>24821</v>
      </c>
      <c r="F13" s="253" t="s">
        <v>233</v>
      </c>
      <c r="G13" s="682"/>
      <c r="H13" s="11"/>
      <c r="I13" s="12"/>
      <c r="J13" s="12"/>
      <c r="K13" s="12"/>
      <c r="L13" s="12"/>
      <c r="M13" s="12"/>
    </row>
    <row r="14" spans="1:13" ht="15" customHeight="1">
      <c r="A14" s="250" t="s">
        <v>239</v>
      </c>
      <c r="B14" s="611">
        <v>0.32</v>
      </c>
      <c r="C14" s="262">
        <v>0.28999999999999998</v>
      </c>
      <c r="D14" s="262">
        <v>0.26</v>
      </c>
      <c r="E14" s="261">
        <v>0.22</v>
      </c>
      <c r="F14" s="255">
        <v>0.24</v>
      </c>
      <c r="G14" s="33"/>
      <c r="H14" s="11"/>
      <c r="I14" s="12"/>
      <c r="J14" s="12"/>
      <c r="K14" s="12"/>
      <c r="L14" s="12"/>
      <c r="M14" s="12"/>
    </row>
    <row r="15" spans="1:13" ht="12.6" customHeight="1">
      <c r="A15" s="250" t="s">
        <v>231</v>
      </c>
      <c r="B15" s="611">
        <v>3.81</v>
      </c>
      <c r="C15" s="251" t="s">
        <v>56</v>
      </c>
      <c r="D15" s="251" t="s">
        <v>57</v>
      </c>
      <c r="E15" s="251" t="s">
        <v>58</v>
      </c>
      <c r="F15" s="255">
        <v>2.76</v>
      </c>
      <c r="G15" s="13"/>
      <c r="H15" s="11"/>
      <c r="I15" s="14"/>
      <c r="J15" s="14"/>
      <c r="K15" s="14"/>
      <c r="L15" s="14"/>
      <c r="M15" s="14"/>
    </row>
    <row r="16" spans="1:13" ht="15" customHeight="1" thickBot="1">
      <c r="A16" s="656"/>
      <c r="B16" s="657"/>
      <c r="C16" s="657"/>
      <c r="D16" s="657"/>
      <c r="E16" s="657"/>
      <c r="F16" s="352"/>
      <c r="G16" s="13"/>
      <c r="H16" s="6"/>
      <c r="I16" s="7"/>
      <c r="J16" s="8"/>
      <c r="K16" s="8"/>
      <c r="L16" s="8"/>
      <c r="M16" s="9"/>
    </row>
    <row r="17" spans="1:13" ht="15" customHeight="1">
      <c r="A17" s="256" t="s">
        <v>287</v>
      </c>
      <c r="B17" s="257">
        <v>2024</v>
      </c>
      <c r="C17" s="193">
        <v>2023</v>
      </c>
      <c r="D17" s="193">
        <v>2022</v>
      </c>
      <c r="E17" s="271">
        <v>2021</v>
      </c>
      <c r="F17" s="8"/>
      <c r="G17" s="33"/>
      <c r="H17" s="11"/>
      <c r="I17" s="12"/>
      <c r="J17" s="12"/>
      <c r="K17" s="12"/>
      <c r="L17" s="12"/>
      <c r="M17" s="12"/>
    </row>
    <row r="18" spans="1:13" ht="15" customHeight="1">
      <c r="A18" s="259" t="s">
        <v>288</v>
      </c>
      <c r="B18" s="267">
        <v>10</v>
      </c>
      <c r="C18" s="247">
        <v>10</v>
      </c>
      <c r="D18" s="247">
        <v>8</v>
      </c>
      <c r="E18" s="382">
        <v>23</v>
      </c>
      <c r="F18" s="12"/>
      <c r="G18" s="682"/>
      <c r="H18" s="11"/>
      <c r="I18" s="12"/>
      <c r="J18" s="12"/>
      <c r="K18" s="12"/>
      <c r="L18" s="12"/>
      <c r="M18" s="12"/>
    </row>
    <row r="19" spans="1:13" ht="15" customHeight="1">
      <c r="A19" s="259" t="s">
        <v>289</v>
      </c>
      <c r="B19" s="267">
        <v>17434.46</v>
      </c>
      <c r="C19" s="252">
        <v>10737</v>
      </c>
      <c r="D19" s="251">
        <v>14347</v>
      </c>
      <c r="E19" s="308">
        <v>15947</v>
      </c>
      <c r="F19" s="14"/>
      <c r="G19" s="682"/>
      <c r="H19" s="11"/>
      <c r="I19" s="12"/>
      <c r="J19" s="12"/>
      <c r="K19" s="12"/>
      <c r="L19" s="12"/>
      <c r="M19" s="12"/>
    </row>
    <row r="20" spans="1:13" ht="15" customHeight="1">
      <c r="A20" s="260" t="s">
        <v>290</v>
      </c>
      <c r="B20" s="267">
        <v>369</v>
      </c>
      <c r="C20" s="252">
        <v>303</v>
      </c>
      <c r="D20" s="251">
        <v>345</v>
      </c>
      <c r="E20" s="308">
        <v>438</v>
      </c>
      <c r="F20" s="14"/>
      <c r="G20" s="682"/>
      <c r="H20" s="11"/>
      <c r="I20" s="12"/>
      <c r="J20" s="12"/>
      <c r="K20" s="12"/>
      <c r="L20" s="12"/>
      <c r="M20" s="12"/>
    </row>
    <row r="21" spans="1:13" ht="15" customHeight="1">
      <c r="A21" s="265" t="s">
        <v>291</v>
      </c>
      <c r="B21" s="606">
        <v>7909.73</v>
      </c>
      <c r="C21" s="605">
        <v>10022</v>
      </c>
      <c r="D21" s="605">
        <v>9050</v>
      </c>
      <c r="E21" s="607">
        <v>1834</v>
      </c>
      <c r="F21" s="677"/>
      <c r="G21" s="33"/>
      <c r="H21" s="11"/>
      <c r="I21" s="12"/>
      <c r="J21" s="12"/>
      <c r="K21" s="12"/>
      <c r="L21" s="12"/>
      <c r="M21" s="12"/>
    </row>
    <row r="22" spans="1:13" ht="15" customHeight="1">
      <c r="A22" s="250" t="s">
        <v>292</v>
      </c>
      <c r="B22" s="267">
        <v>2806</v>
      </c>
      <c r="C22" s="252">
        <v>3912</v>
      </c>
      <c r="D22" s="251">
        <v>4704</v>
      </c>
      <c r="E22" s="308">
        <v>5063</v>
      </c>
      <c r="F22" s="14"/>
      <c r="G22" s="33"/>
      <c r="H22" s="11"/>
      <c r="I22" s="12"/>
      <c r="J22" s="12"/>
      <c r="K22" s="12"/>
      <c r="L22" s="12"/>
      <c r="M22" s="12"/>
    </row>
    <row r="23" spans="1:13" ht="15" customHeight="1">
      <c r="A23" s="680" t="s">
        <v>293</v>
      </c>
      <c r="B23" s="609">
        <v>1261</v>
      </c>
      <c r="C23" s="252">
        <v>1033</v>
      </c>
      <c r="D23" s="251">
        <v>1280</v>
      </c>
      <c r="E23" s="308">
        <v>1516</v>
      </c>
      <c r="F23" s="14"/>
      <c r="G23" s="33"/>
      <c r="H23" s="11"/>
      <c r="I23" s="12"/>
      <c r="J23" s="12"/>
      <c r="K23" s="12"/>
      <c r="L23" s="12"/>
      <c r="M23" s="12"/>
    </row>
    <row r="24" spans="1:13" ht="17.45" customHeight="1" thickBot="1">
      <c r="A24" s="656"/>
      <c r="B24" s="657"/>
      <c r="C24" s="657"/>
      <c r="D24" s="657"/>
      <c r="E24" s="657"/>
      <c r="F24" s="681"/>
      <c r="G24" s="33"/>
      <c r="H24" s="11"/>
      <c r="I24" s="12"/>
      <c r="J24" s="12"/>
      <c r="K24" s="12"/>
      <c r="L24" s="12"/>
      <c r="M24" s="12"/>
    </row>
    <row r="25" spans="1:13" ht="17.45" customHeight="1">
      <c r="A25" s="256" t="s">
        <v>294</v>
      </c>
      <c r="B25" s="257">
        <v>2024</v>
      </c>
      <c r="C25" s="193">
        <v>2023</v>
      </c>
      <c r="D25" s="193">
        <v>2022</v>
      </c>
      <c r="E25" s="143">
        <v>2021</v>
      </c>
      <c r="F25" s="258">
        <v>2020</v>
      </c>
      <c r="G25" s="33"/>
      <c r="H25" s="11"/>
      <c r="I25" s="12"/>
      <c r="J25" s="12"/>
      <c r="K25" s="12"/>
      <c r="L25" s="12"/>
      <c r="M25" s="12"/>
    </row>
    <row r="26" spans="1:13" ht="17.45" customHeight="1">
      <c r="A26" s="689" t="s">
        <v>308</v>
      </c>
      <c r="B26" s="690">
        <f>SUM(B27:B30)</f>
        <v>197881</v>
      </c>
      <c r="C26" s="691">
        <f>SUM(C27:C30)</f>
        <v>143519</v>
      </c>
      <c r="D26" s="691">
        <f>SUM(D27:D30)</f>
        <v>159336</v>
      </c>
      <c r="E26" s="692">
        <f>SUM(E27:E30)</f>
        <v>165115</v>
      </c>
      <c r="F26" s="693">
        <f>132414133/1000</f>
        <v>132414.133</v>
      </c>
      <c r="G26" s="33"/>
      <c r="H26" s="11"/>
      <c r="I26" s="12"/>
      <c r="J26" s="12"/>
      <c r="K26" s="12"/>
      <c r="L26" s="12"/>
      <c r="M26" s="12"/>
    </row>
    <row r="27" spans="1:13" ht="17.45" customHeight="1">
      <c r="A27" s="260" t="s">
        <v>309</v>
      </c>
      <c r="B27" s="267">
        <v>174675</v>
      </c>
      <c r="C27" s="247">
        <v>129064</v>
      </c>
      <c r="D27" s="247">
        <v>144830</v>
      </c>
      <c r="E27" s="248">
        <v>149586</v>
      </c>
      <c r="F27" s="249" t="s">
        <v>9</v>
      </c>
      <c r="G27" s="33"/>
      <c r="H27" s="11"/>
      <c r="I27" s="12"/>
      <c r="J27" s="12"/>
      <c r="K27" s="12"/>
      <c r="L27" s="12"/>
      <c r="M27" s="12"/>
    </row>
    <row r="28" spans="1:13" ht="17.45" customHeight="1">
      <c r="A28" s="260" t="s">
        <v>312</v>
      </c>
      <c r="B28" s="267">
        <v>2373</v>
      </c>
      <c r="C28" s="252">
        <v>554</v>
      </c>
      <c r="D28" s="251">
        <v>139</v>
      </c>
      <c r="E28" s="251">
        <v>1432</v>
      </c>
      <c r="F28" s="253" t="s">
        <v>9</v>
      </c>
      <c r="G28" s="33"/>
      <c r="H28" s="11"/>
      <c r="I28" s="12"/>
      <c r="J28" s="12"/>
      <c r="K28" s="12"/>
      <c r="L28" s="12"/>
      <c r="M28" s="12"/>
    </row>
    <row r="29" spans="1:13" ht="17.45" customHeight="1">
      <c r="A29" s="260" t="s">
        <v>313</v>
      </c>
      <c r="B29" s="267">
        <v>12708</v>
      </c>
      <c r="C29" s="252">
        <v>9783</v>
      </c>
      <c r="D29" s="251">
        <v>9783</v>
      </c>
      <c r="E29" s="251">
        <v>9273</v>
      </c>
      <c r="F29" s="253" t="s">
        <v>9</v>
      </c>
      <c r="G29" s="33"/>
      <c r="H29" s="11"/>
      <c r="I29" s="12"/>
      <c r="J29" s="12"/>
      <c r="K29" s="12"/>
      <c r="L29" s="12"/>
      <c r="M29" s="12"/>
    </row>
    <row r="30" spans="1:13" ht="17.45" customHeight="1">
      <c r="A30" s="260" t="s">
        <v>314</v>
      </c>
      <c r="B30" s="267">
        <v>8125</v>
      </c>
      <c r="C30" s="252">
        <v>4118</v>
      </c>
      <c r="D30" s="251">
        <v>4584</v>
      </c>
      <c r="E30" s="251">
        <v>4824</v>
      </c>
      <c r="F30" s="253" t="s">
        <v>9</v>
      </c>
      <c r="G30" s="33"/>
      <c r="H30" s="11"/>
      <c r="I30" s="12"/>
      <c r="J30" s="12"/>
      <c r="K30" s="12"/>
      <c r="L30" s="12"/>
      <c r="M30" s="12"/>
    </row>
    <row r="31" spans="1:13" ht="17.45" customHeight="1">
      <c r="A31" s="689" t="s">
        <v>61</v>
      </c>
      <c r="B31" s="690">
        <f>SUM(B32:B33)</f>
        <v>341345</v>
      </c>
      <c r="C31" s="694">
        <f>291027982/1000</f>
        <v>291027.98200000002</v>
      </c>
      <c r="D31" s="695">
        <f>317941753/1000</f>
        <v>317941.75300000003</v>
      </c>
      <c r="E31" s="695">
        <f>299913295/1000</f>
        <v>299913.29499999998</v>
      </c>
      <c r="F31" s="696">
        <f>234541249/1000</f>
        <v>234541.24900000001</v>
      </c>
      <c r="G31" s="33"/>
      <c r="H31" s="11"/>
      <c r="I31" s="12"/>
      <c r="J31" s="12"/>
      <c r="K31" s="12"/>
      <c r="L31" s="12"/>
      <c r="M31" s="12"/>
    </row>
    <row r="32" spans="1:13" ht="17.45" customHeight="1">
      <c r="A32" s="260" t="s">
        <v>310</v>
      </c>
      <c r="B32" s="267">
        <v>125173</v>
      </c>
      <c r="C32" s="252">
        <v>60147</v>
      </c>
      <c r="D32" s="251">
        <v>61842</v>
      </c>
      <c r="E32" s="251">
        <v>67012</v>
      </c>
      <c r="F32" s="253" t="s">
        <v>9</v>
      </c>
      <c r="G32" s="33"/>
      <c r="H32" s="11"/>
      <c r="I32" s="12"/>
      <c r="J32" s="12"/>
      <c r="K32" s="12"/>
      <c r="L32" s="12"/>
      <c r="M32" s="12"/>
    </row>
    <row r="33" spans="1:13" ht="17.45" customHeight="1">
      <c r="A33" s="260" t="s">
        <v>311</v>
      </c>
      <c r="B33" s="267">
        <v>216172</v>
      </c>
      <c r="C33" s="252">
        <v>230881</v>
      </c>
      <c r="D33" s="252">
        <v>256099</v>
      </c>
      <c r="E33" s="252">
        <v>232901</v>
      </c>
      <c r="F33" s="253" t="s">
        <v>9</v>
      </c>
      <c r="G33" s="33"/>
      <c r="H33" s="11"/>
      <c r="I33" s="12"/>
      <c r="J33" s="12"/>
      <c r="K33" s="12"/>
      <c r="L33" s="12"/>
      <c r="M33" s="12"/>
    </row>
    <row r="34" spans="1:13" ht="17.45" customHeight="1">
      <c r="A34" s="697" t="s">
        <v>315</v>
      </c>
      <c r="B34" s="690">
        <v>0</v>
      </c>
      <c r="C34" s="694">
        <v>0</v>
      </c>
      <c r="D34" s="694">
        <v>0</v>
      </c>
      <c r="E34" s="694">
        <v>0</v>
      </c>
      <c r="F34" s="696">
        <v>0</v>
      </c>
      <c r="G34" s="33"/>
      <c r="H34" s="11"/>
      <c r="I34" s="12"/>
      <c r="J34" s="12"/>
      <c r="K34" s="12"/>
      <c r="L34" s="12"/>
      <c r="M34" s="12"/>
    </row>
    <row r="35" spans="1:13" ht="15" customHeight="1">
      <c r="A35" s="689" t="s">
        <v>267</v>
      </c>
      <c r="B35" s="685">
        <f>SUM(B26,B31)</f>
        <v>539226</v>
      </c>
      <c r="C35" s="683">
        <v>434548.30099999998</v>
      </c>
      <c r="D35" s="683">
        <v>477278.22900000005</v>
      </c>
      <c r="E35" s="683">
        <v>465027.59399999998</v>
      </c>
      <c r="F35" s="684">
        <v>366955.38199999998</v>
      </c>
      <c r="G35" s="33"/>
      <c r="H35" s="11"/>
      <c r="I35" s="12"/>
      <c r="J35" s="12"/>
      <c r="K35" s="12"/>
      <c r="L35" s="12"/>
      <c r="M35" s="12"/>
    </row>
    <row r="36" spans="1:13" ht="22.5">
      <c r="A36" s="250" t="s">
        <v>240</v>
      </c>
      <c r="B36" s="187">
        <v>1.32</v>
      </c>
      <c r="C36" s="261">
        <v>1.19</v>
      </c>
      <c r="D36" s="262">
        <v>1.1000000000000001</v>
      </c>
      <c r="E36" s="262">
        <v>1</v>
      </c>
      <c r="F36" s="255">
        <v>1.06</v>
      </c>
      <c r="G36" s="33"/>
      <c r="H36" s="11"/>
      <c r="I36" s="12"/>
      <c r="J36" s="12"/>
      <c r="K36" s="12"/>
      <c r="L36" s="12"/>
      <c r="M36" s="12"/>
    </row>
    <row r="37" spans="1:13" s="77" customFormat="1" ht="23.45" customHeight="1">
      <c r="A37" s="680" t="s">
        <v>232</v>
      </c>
      <c r="B37" s="608">
        <v>15.92</v>
      </c>
      <c r="C37" s="261">
        <v>14.28</v>
      </c>
      <c r="D37" s="262">
        <v>15.29</v>
      </c>
      <c r="E37" s="262">
        <v>13.82</v>
      </c>
      <c r="F37" s="255">
        <v>12.38</v>
      </c>
      <c r="G37" s="31"/>
    </row>
    <row r="38" spans="1:13" s="77" customFormat="1" ht="15" customHeight="1" thickBot="1">
      <c r="A38" s="1"/>
      <c r="B38" s="678"/>
      <c r="C38" s="76"/>
      <c r="D38" s="76"/>
      <c r="E38" s="76"/>
      <c r="F38" s="679"/>
      <c r="G38" s="31"/>
    </row>
    <row r="39" spans="1:13" ht="15" customHeight="1">
      <c r="A39" s="718" t="s">
        <v>63</v>
      </c>
      <c r="B39" s="3"/>
      <c r="C39" s="3"/>
      <c r="D39" s="4"/>
      <c r="E39" s="4"/>
      <c r="F39" s="18"/>
      <c r="G39" s="31"/>
    </row>
    <row r="40" spans="1:13" ht="15" customHeight="1" thickBot="1">
      <c r="A40" s="719"/>
      <c r="B40" s="263"/>
      <c r="C40" s="263"/>
      <c r="D40" s="263"/>
      <c r="E40" s="263"/>
      <c r="G40" s="31"/>
    </row>
    <row r="41" spans="1:13" ht="15" customHeight="1">
      <c r="A41" s="256" t="s">
        <v>50</v>
      </c>
      <c r="B41" s="257" t="s">
        <v>64</v>
      </c>
      <c r="C41" s="264" t="s">
        <v>39</v>
      </c>
      <c r="D41" s="143" t="s">
        <v>65</v>
      </c>
      <c r="E41" s="193" t="s">
        <v>66</v>
      </c>
      <c r="F41" s="245" t="s">
        <v>67</v>
      </c>
      <c r="G41" s="33"/>
    </row>
    <row r="42" spans="1:13" ht="15" customHeight="1">
      <c r="A42" s="259" t="s">
        <v>51</v>
      </c>
      <c r="B42" s="267">
        <v>58108.38</v>
      </c>
      <c r="C42" s="248">
        <v>26515.29</v>
      </c>
      <c r="D42" s="247">
        <v>11959.91</v>
      </c>
      <c r="E42" s="247">
        <v>16141.13</v>
      </c>
      <c r="F42" s="249">
        <f>B42-(C42+D42+E42)</f>
        <v>3492.0500000000029</v>
      </c>
      <c r="G42" s="33"/>
    </row>
    <row r="43" spans="1:13" ht="15" customHeight="1">
      <c r="A43" s="260" t="s">
        <v>52</v>
      </c>
      <c r="B43" s="267">
        <v>70825.820000000007</v>
      </c>
      <c r="C43" s="252">
        <v>32259.29</v>
      </c>
      <c r="D43" s="251">
        <v>16675.060000000001</v>
      </c>
      <c r="E43" s="251">
        <v>18849.939999999999</v>
      </c>
      <c r="F43" s="249">
        <f>B43-(C43+D43+E43)</f>
        <v>3041.5299999999988</v>
      </c>
      <c r="G43" s="33"/>
    </row>
    <row r="44" spans="1:13" ht="15" customHeight="1">
      <c r="A44" s="260" t="s">
        <v>53</v>
      </c>
      <c r="B44" s="267">
        <v>29801.94</v>
      </c>
      <c r="C44" s="252">
        <v>6379.94</v>
      </c>
      <c r="D44" s="251">
        <v>3956.24</v>
      </c>
      <c r="E44" s="251">
        <v>5726.11</v>
      </c>
      <c r="F44" s="249">
        <f>B44-(C44+D44+E44)</f>
        <v>13739.649999999998</v>
      </c>
      <c r="G44" s="33"/>
    </row>
    <row r="45" spans="1:13" ht="15" customHeight="1">
      <c r="A45" s="265" t="s">
        <v>54</v>
      </c>
      <c r="B45" s="267">
        <f>SUM(B42+B44)</f>
        <v>87910.319999999992</v>
      </c>
      <c r="C45" s="252">
        <f>SUM(C42+C44)</f>
        <v>32895.230000000003</v>
      </c>
      <c r="D45" s="252">
        <f>SUM(D42+D44)</f>
        <v>15916.15</v>
      </c>
      <c r="E45" s="252">
        <f>SUM(E42+E44)</f>
        <v>21867.239999999998</v>
      </c>
      <c r="F45" s="249">
        <f>B45-(C45+D45+E45)</f>
        <v>17231.699999999997</v>
      </c>
      <c r="G45" s="33"/>
    </row>
    <row r="46" spans="1:13">
      <c r="A46" s="265" t="s">
        <v>55</v>
      </c>
      <c r="B46" s="267">
        <v>29461.35</v>
      </c>
      <c r="C46" s="252">
        <v>13592.24</v>
      </c>
      <c r="D46" s="251">
        <v>7928.38</v>
      </c>
      <c r="E46" s="251">
        <v>5735.58</v>
      </c>
      <c r="F46" s="249">
        <f>B46-(C46+D46+E46)</f>
        <v>2205.1500000000015</v>
      </c>
      <c r="G46" s="33"/>
    </row>
    <row r="47" spans="1:13">
      <c r="A47" s="260" t="s">
        <v>239</v>
      </c>
      <c r="B47" s="187">
        <v>0.32</v>
      </c>
      <c r="C47" s="261">
        <v>0.27</v>
      </c>
      <c r="D47" s="262">
        <v>0.23</v>
      </c>
      <c r="E47" s="262">
        <v>0.55000000000000004</v>
      </c>
      <c r="F47" s="578" t="s">
        <v>9</v>
      </c>
      <c r="G47" s="33"/>
    </row>
    <row r="48" spans="1:13" ht="22.5">
      <c r="A48" s="260" t="s">
        <v>231</v>
      </c>
      <c r="B48" s="187">
        <v>3.81</v>
      </c>
      <c r="C48" s="261">
        <v>3.21</v>
      </c>
      <c r="D48" s="262">
        <v>2.79</v>
      </c>
      <c r="E48" s="262">
        <v>6.61</v>
      </c>
      <c r="F48" s="266" t="s">
        <v>9</v>
      </c>
      <c r="G48" s="13"/>
    </row>
    <row r="49" spans="1:7" ht="15" customHeight="1" thickBot="1">
      <c r="A49" s="656"/>
      <c r="B49" s="658"/>
      <c r="C49" s="658"/>
      <c r="D49" s="658"/>
      <c r="E49" s="658"/>
      <c r="F49" s="657"/>
      <c r="G49" s="13"/>
    </row>
    <row r="50" spans="1:7" ht="15" customHeight="1">
      <c r="A50" s="256" t="s">
        <v>59</v>
      </c>
      <c r="B50" s="257" t="s">
        <v>64</v>
      </c>
      <c r="C50" s="264" t="s">
        <v>39</v>
      </c>
      <c r="D50" s="143" t="s">
        <v>65</v>
      </c>
      <c r="E50" s="193" t="s">
        <v>66</v>
      </c>
      <c r="F50" s="258" t="s">
        <v>67</v>
      </c>
      <c r="G50" s="33"/>
    </row>
    <row r="51" spans="1:7" ht="15" customHeight="1">
      <c r="A51" s="259" t="s">
        <v>60</v>
      </c>
      <c r="B51" s="267">
        <f>197880864/1000</f>
        <v>197880.864</v>
      </c>
      <c r="C51" s="248">
        <f>92886343/1000</f>
        <v>92886.342999999993</v>
      </c>
      <c r="D51" s="247">
        <f>37618683/1000</f>
        <v>37618.682999999997</v>
      </c>
      <c r="E51" s="247">
        <f>59131897/1000</f>
        <v>59131.896999999997</v>
      </c>
      <c r="F51" s="253">
        <f>B51-(C51+D51+E51)</f>
        <v>8243.9410000000207</v>
      </c>
      <c r="G51" s="33"/>
    </row>
    <row r="52" spans="1:7" ht="15" customHeight="1">
      <c r="A52" s="259" t="s">
        <v>61</v>
      </c>
      <c r="B52" s="267">
        <f>341344926/1000</f>
        <v>341344.92599999998</v>
      </c>
      <c r="C52" s="252">
        <f>188840283/1000</f>
        <v>188840.283</v>
      </c>
      <c r="D52" s="251">
        <f>66162247/1000</f>
        <v>66162.247000000003</v>
      </c>
      <c r="E52" s="251">
        <f>68570157/1000</f>
        <v>68570.157000000007</v>
      </c>
      <c r="F52" s="253">
        <f>B52-(C52+D52+E52)</f>
        <v>17772.238999999943</v>
      </c>
      <c r="G52" s="33"/>
    </row>
    <row r="53" spans="1:7" ht="15" customHeight="1">
      <c r="A53" s="260" t="s">
        <v>62</v>
      </c>
      <c r="B53" s="267">
        <v>0</v>
      </c>
      <c r="C53" s="252">
        <v>0</v>
      </c>
      <c r="D53" s="251">
        <v>0</v>
      </c>
      <c r="E53" s="251">
        <v>0</v>
      </c>
      <c r="F53" s="253">
        <v>0</v>
      </c>
      <c r="G53" s="33"/>
    </row>
    <row r="54" spans="1:7" ht="15" customHeight="1">
      <c r="A54" s="265" t="s">
        <v>267</v>
      </c>
      <c r="B54" s="606">
        <f>SUM(B51:B52)</f>
        <v>539225.79</v>
      </c>
      <c r="C54" s="605">
        <f t="shared" ref="C54:F54" si="0">SUM(C51:C52)</f>
        <v>281726.62599999999</v>
      </c>
      <c r="D54" s="605">
        <f t="shared" si="0"/>
        <v>103780.93</v>
      </c>
      <c r="E54" s="605">
        <f t="shared" si="0"/>
        <v>127702.054</v>
      </c>
      <c r="F54" s="607">
        <f t="shared" si="0"/>
        <v>26016.179999999964</v>
      </c>
      <c r="G54" s="33"/>
    </row>
    <row r="55" spans="1:7" ht="15" customHeight="1">
      <c r="A55" s="260" t="s">
        <v>240</v>
      </c>
      <c r="B55" s="187">
        <v>1.32</v>
      </c>
      <c r="C55" s="261">
        <f>SUM(C51:C52)/220501</f>
        <v>1.2776659788390983</v>
      </c>
      <c r="D55" s="262">
        <f>SUM(D51:D52)/123732</f>
        <v>0.83875577861830397</v>
      </c>
      <c r="E55" s="262">
        <f>SUM(E51:E52)/63769</f>
        <v>2.0025726293340025</v>
      </c>
      <c r="F55" s="255" t="s">
        <v>9</v>
      </c>
      <c r="G55" s="33"/>
    </row>
    <row r="56" spans="1:7" ht="22.9" customHeight="1">
      <c r="A56" s="260" t="s">
        <v>232</v>
      </c>
      <c r="B56" s="187">
        <v>15.92</v>
      </c>
      <c r="C56" s="261">
        <f>SUM(C51:C52)/18302</f>
        <v>15.393215277018905</v>
      </c>
      <c r="D56" s="262">
        <f>SUM(D51:D52)/10270</f>
        <v>10.105251217137292</v>
      </c>
      <c r="E56" s="262">
        <f>SUM(E51:E52)/5293</f>
        <v>24.126592480634802</v>
      </c>
      <c r="F56" s="255" t="s">
        <v>9</v>
      </c>
      <c r="G56" s="33"/>
    </row>
    <row r="57" spans="1:7" ht="15" customHeight="1" thickBot="1">
      <c r="A57" s="41"/>
      <c r="B57" s="42"/>
      <c r="C57" s="44"/>
      <c r="D57" s="29"/>
      <c r="E57" s="29"/>
      <c r="F57" s="18"/>
      <c r="G57" s="32"/>
    </row>
    <row r="58" spans="1:7" ht="15" customHeight="1">
      <c r="A58" s="93"/>
      <c r="B58" s="11"/>
      <c r="C58" s="14"/>
      <c r="D58" s="14"/>
      <c r="E58" s="14"/>
      <c r="G58" s="13"/>
    </row>
    <row r="59" spans="1:7" s="212" customFormat="1">
      <c r="A59" s="731" t="s">
        <v>268</v>
      </c>
      <c r="B59" s="732"/>
      <c r="C59" s="732"/>
      <c r="D59" s="732"/>
      <c r="E59" s="732"/>
      <c r="F59" s="733"/>
      <c r="G59" s="571"/>
    </row>
    <row r="60" spans="1:7" s="212" customFormat="1" ht="30" customHeight="1">
      <c r="A60" s="734" t="s">
        <v>234</v>
      </c>
      <c r="B60" s="734"/>
      <c r="C60" s="734"/>
      <c r="D60" s="734"/>
      <c r="E60" s="734"/>
      <c r="F60" s="735"/>
      <c r="G60" s="572"/>
    </row>
    <row r="61" spans="1:7" s="212" customFormat="1" ht="12" customHeight="1">
      <c r="A61" s="722" t="s">
        <v>68</v>
      </c>
      <c r="B61" s="723"/>
      <c r="C61" s="723"/>
      <c r="D61" s="723"/>
      <c r="E61" s="724"/>
      <c r="G61" s="573"/>
    </row>
    <row r="62" spans="1:7" s="212" customFormat="1">
      <c r="A62" s="736" t="s">
        <v>69</v>
      </c>
      <c r="B62" s="737"/>
      <c r="C62" s="737"/>
      <c r="D62" s="737"/>
      <c r="E62" s="737"/>
      <c r="F62" s="738"/>
      <c r="G62" s="573"/>
    </row>
    <row r="63" spans="1:7" s="212" customFormat="1">
      <c r="A63" s="723" t="s">
        <v>235</v>
      </c>
      <c r="B63" s="723"/>
      <c r="C63" s="723"/>
      <c r="D63" s="723"/>
      <c r="E63" s="724"/>
      <c r="F63" s="574"/>
      <c r="G63" s="573"/>
    </row>
    <row r="64" spans="1:7" s="212" customFormat="1">
      <c r="A64" s="723" t="s">
        <v>236</v>
      </c>
      <c r="B64" s="723"/>
      <c r="C64" s="723"/>
      <c r="D64" s="723"/>
      <c r="E64" s="723"/>
      <c r="F64" s="724"/>
      <c r="G64" s="573"/>
    </row>
    <row r="65" spans="1:7" s="212" customFormat="1">
      <c r="A65" s="725" t="s">
        <v>269</v>
      </c>
      <c r="B65" s="726"/>
      <c r="C65" s="726"/>
      <c r="D65" s="726"/>
      <c r="E65" s="727"/>
      <c r="F65" s="579"/>
      <c r="G65" s="573"/>
    </row>
    <row r="66" spans="1:7" s="212" customFormat="1">
      <c r="A66" s="728" t="s">
        <v>237</v>
      </c>
      <c r="B66" s="729"/>
      <c r="C66" s="729"/>
      <c r="D66" s="729"/>
      <c r="E66" s="730"/>
      <c r="F66" s="574"/>
      <c r="G66" s="573"/>
    </row>
    <row r="67" spans="1:7" s="212" customFormat="1">
      <c r="A67" s="723" t="s">
        <v>238</v>
      </c>
      <c r="B67" s="723"/>
      <c r="C67" s="723"/>
      <c r="D67" s="723"/>
      <c r="E67" s="724"/>
      <c r="F67" s="575"/>
      <c r="G67" s="573"/>
    </row>
    <row r="68" spans="1:7" s="212" customFormat="1">
      <c r="A68" s="722" t="s">
        <v>270</v>
      </c>
      <c r="B68" s="723"/>
      <c r="C68" s="723"/>
      <c r="D68" s="723"/>
      <c r="E68" s="723"/>
      <c r="F68" s="724"/>
      <c r="G68" s="576"/>
    </row>
    <row r="69" spans="1:7" s="212" customFormat="1" ht="10.9" customHeight="1">
      <c r="A69" s="722" t="s">
        <v>316</v>
      </c>
      <c r="B69" s="723"/>
      <c r="C69" s="723"/>
      <c r="D69" s="723"/>
      <c r="E69" s="723"/>
      <c r="F69" s="724"/>
      <c r="G69" s="577"/>
    </row>
    <row r="70" spans="1:7">
      <c r="A70" s="119"/>
      <c r="B70" s="119"/>
      <c r="C70" s="119"/>
      <c r="D70" s="119"/>
      <c r="E70" s="119"/>
      <c r="F70" s="119"/>
      <c r="G70" s="119"/>
    </row>
    <row r="71" spans="1:7">
      <c r="A71" s="119"/>
      <c r="B71" s="119"/>
      <c r="C71" s="119"/>
      <c r="D71" s="119"/>
      <c r="E71" s="119"/>
      <c r="F71" s="119"/>
      <c r="G71" s="119"/>
    </row>
    <row r="72" spans="1:7">
      <c r="A72" s="119"/>
      <c r="B72" s="119"/>
      <c r="C72" s="119"/>
      <c r="D72" s="119"/>
      <c r="E72" s="119"/>
      <c r="F72" s="119"/>
      <c r="G72" s="119"/>
    </row>
    <row r="73" spans="1:7">
      <c r="A73" s="119"/>
      <c r="B73" s="119"/>
      <c r="C73" s="119"/>
      <c r="D73" s="119"/>
      <c r="E73" s="119"/>
      <c r="F73" s="119"/>
      <c r="G73" s="119"/>
    </row>
    <row r="74" spans="1:7">
      <c r="A74" s="119"/>
      <c r="B74" s="119"/>
      <c r="C74" s="119"/>
      <c r="D74" s="119"/>
      <c r="E74" s="119"/>
      <c r="F74" s="119"/>
      <c r="G74" s="119"/>
    </row>
    <row r="75" spans="1:7">
      <c r="A75" s="119"/>
      <c r="B75" s="119"/>
      <c r="C75" s="119"/>
      <c r="D75" s="119"/>
      <c r="E75" s="119"/>
      <c r="F75" s="119"/>
      <c r="G75" s="119"/>
    </row>
    <row r="76" spans="1:7">
      <c r="A76" s="119"/>
      <c r="B76" s="119"/>
      <c r="C76" s="119"/>
      <c r="D76" s="119"/>
      <c r="E76" s="119"/>
      <c r="F76" s="119"/>
      <c r="G76" s="119"/>
    </row>
    <row r="77" spans="1:7">
      <c r="A77" s="119"/>
      <c r="B77" s="119"/>
      <c r="C77" s="119"/>
      <c r="D77" s="119"/>
      <c r="E77" s="119"/>
      <c r="F77" s="119"/>
      <c r="G77" s="119"/>
    </row>
    <row r="78" spans="1:7">
      <c r="A78" s="119"/>
      <c r="B78" s="119"/>
      <c r="C78" s="119"/>
      <c r="D78" s="119"/>
      <c r="E78" s="119"/>
      <c r="F78" s="119"/>
      <c r="G78" s="119"/>
    </row>
    <row r="79" spans="1:7">
      <c r="A79" s="119"/>
    </row>
  </sheetData>
  <mergeCells count="13">
    <mergeCell ref="A68:F68"/>
    <mergeCell ref="A69:F69"/>
    <mergeCell ref="A66:E66"/>
    <mergeCell ref="A67:E67"/>
    <mergeCell ref="A59:F59"/>
    <mergeCell ref="A60:F60"/>
    <mergeCell ref="A62:F62"/>
    <mergeCell ref="A64:F64"/>
    <mergeCell ref="A6:A7"/>
    <mergeCell ref="A39:A40"/>
    <mergeCell ref="A61:E61"/>
    <mergeCell ref="A63:E63"/>
    <mergeCell ref="A65:E65"/>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tint="-0.14999847407452621"/>
  </sheetPr>
  <dimension ref="A1:I51"/>
  <sheetViews>
    <sheetView showGridLines="0" zoomScaleNormal="100" workbookViewId="0">
      <selection activeCell="E38" sqref="E38"/>
    </sheetView>
  </sheetViews>
  <sheetFormatPr defaultColWidth="8.5703125" defaultRowHeight="11.25"/>
  <cols>
    <col min="1" max="1" width="14.85546875" style="1" customWidth="1"/>
    <col min="2" max="2" width="46.85546875" style="1" customWidth="1"/>
    <col min="3" max="3" width="20.42578125" style="81" customWidth="1"/>
    <col min="4" max="5" width="20.42578125" style="59" customWidth="1"/>
    <col min="6" max="6" width="16.85546875" style="1" customWidth="1"/>
    <col min="7" max="7" width="21.42578125" style="1" customWidth="1"/>
    <col min="8" max="8" width="24.42578125" style="1" customWidth="1"/>
    <col min="9" max="10" width="11.42578125" style="1" customWidth="1"/>
    <col min="11" max="11" width="13.42578125" style="1" customWidth="1"/>
    <col min="12" max="12" width="10.5703125" style="1" customWidth="1"/>
    <col min="13" max="13" width="11.5703125" style="1" customWidth="1"/>
    <col min="14" max="16384" width="8.5703125" style="1"/>
  </cols>
  <sheetData>
    <row r="1" spans="1:9" ht="15" customHeight="1">
      <c r="B1" s="18"/>
    </row>
    <row r="2" spans="1:9" ht="15" customHeight="1">
      <c r="B2" s="18"/>
    </row>
    <row r="3" spans="1:9" ht="30" customHeight="1"/>
    <row r="4" spans="1:9" ht="15" customHeight="1">
      <c r="A4" s="94"/>
      <c r="B4" s="94"/>
      <c r="C4" s="98"/>
      <c r="D4" s="95"/>
      <c r="E4" s="95"/>
      <c r="F4" s="94"/>
      <c r="G4" s="94"/>
      <c r="H4" s="94"/>
      <c r="I4" s="94"/>
    </row>
    <row r="5" spans="1:9" s="61" customFormat="1" ht="26.25">
      <c r="A5" s="131" t="s">
        <v>70</v>
      </c>
      <c r="B5" s="60"/>
    </row>
    <row r="6" spans="1:9" ht="15" customHeight="1">
      <c r="A6" s="741" t="s">
        <v>241</v>
      </c>
      <c r="B6" s="741"/>
      <c r="C6" s="741"/>
    </row>
    <row r="7" spans="1:9" ht="15" customHeight="1" thickBot="1">
      <c r="A7" s="742"/>
      <c r="B7" s="742"/>
      <c r="C7" s="742"/>
      <c r="D7" s="17"/>
      <c r="E7" s="16"/>
      <c r="F7" s="18"/>
    </row>
    <row r="8" spans="1:9" ht="15" customHeight="1">
      <c r="A8" s="268"/>
      <c r="B8" s="269"/>
      <c r="C8" s="270">
        <v>2024</v>
      </c>
      <c r="D8" s="143">
        <v>2023</v>
      </c>
      <c r="E8" s="193">
        <v>2022</v>
      </c>
      <c r="F8" s="244">
        <v>2021</v>
      </c>
      <c r="G8" s="271">
        <v>2020</v>
      </c>
    </row>
    <row r="9" spans="1:9" ht="15" customHeight="1">
      <c r="A9" s="751" t="s">
        <v>71</v>
      </c>
      <c r="B9" s="272" t="s">
        <v>72</v>
      </c>
      <c r="C9" s="612">
        <v>557360</v>
      </c>
      <c r="D9" s="273">
        <v>578919</v>
      </c>
      <c r="E9" s="273">
        <v>651066</v>
      </c>
      <c r="F9" s="273">
        <v>589904</v>
      </c>
      <c r="G9" s="274">
        <v>454527</v>
      </c>
    </row>
    <row r="10" spans="1:9" ht="15" customHeight="1">
      <c r="A10" s="752"/>
      <c r="B10" s="250" t="s">
        <v>73</v>
      </c>
      <c r="C10" s="612">
        <v>1779270</v>
      </c>
      <c r="D10" s="273">
        <v>2130252</v>
      </c>
      <c r="E10" s="273">
        <v>2396165</v>
      </c>
      <c r="F10" s="273">
        <v>2419802</v>
      </c>
      <c r="G10" s="274">
        <v>1869751</v>
      </c>
    </row>
    <row r="11" spans="1:9" ht="15" customHeight="1">
      <c r="A11" s="753"/>
      <c r="B11" s="250" t="s">
        <v>74</v>
      </c>
      <c r="C11" s="613">
        <v>0.31325206404873907</v>
      </c>
      <c r="D11" s="275">
        <v>0.27176080576382511</v>
      </c>
      <c r="E11" s="275">
        <v>0.27171167261019169</v>
      </c>
      <c r="F11" s="275">
        <v>0.243781929265287</v>
      </c>
      <c r="G11" s="276">
        <v>0.24309493617064518</v>
      </c>
    </row>
    <row r="12" spans="1:9" ht="15" customHeight="1">
      <c r="A12" s="748" t="s">
        <v>75</v>
      </c>
      <c r="B12" s="277" t="s">
        <v>76</v>
      </c>
      <c r="C12" s="612">
        <v>49.5</v>
      </c>
      <c r="D12" s="273">
        <v>157.26999999999998</v>
      </c>
      <c r="E12" s="273">
        <v>144.25</v>
      </c>
      <c r="F12" s="273">
        <v>161.43</v>
      </c>
      <c r="G12" s="274">
        <v>83.98</v>
      </c>
    </row>
    <row r="13" spans="1:9" ht="15" customHeight="1">
      <c r="A13" s="749"/>
      <c r="B13" s="250" t="s">
        <v>77</v>
      </c>
      <c r="C13" s="612">
        <v>2758.1299999999997</v>
      </c>
      <c r="D13" s="273">
        <v>2712.27</v>
      </c>
      <c r="E13" s="273">
        <v>2397.75</v>
      </c>
      <c r="F13" s="273">
        <v>2213.33</v>
      </c>
      <c r="G13" s="274">
        <v>1783.87</v>
      </c>
    </row>
    <row r="14" spans="1:9" ht="15" customHeight="1">
      <c r="A14" s="750"/>
      <c r="B14" s="278" t="s">
        <v>34</v>
      </c>
      <c r="C14" s="279">
        <v>2807.6299999999997</v>
      </c>
      <c r="D14" s="280">
        <v>2869.54</v>
      </c>
      <c r="E14" s="280">
        <v>2542</v>
      </c>
      <c r="F14" s="280">
        <v>2374.7599999999998</v>
      </c>
      <c r="G14" s="281">
        <v>1867.85</v>
      </c>
    </row>
    <row r="15" spans="1:9" ht="15" customHeight="1">
      <c r="A15" s="748" t="s">
        <v>78</v>
      </c>
      <c r="B15" s="282" t="s">
        <v>79</v>
      </c>
      <c r="C15" s="612">
        <v>62.019999999999996</v>
      </c>
      <c r="D15" s="273">
        <v>50.83</v>
      </c>
      <c r="E15" s="273">
        <v>62.16</v>
      </c>
      <c r="F15" s="273">
        <v>66.75</v>
      </c>
      <c r="G15" s="274">
        <v>67.45</v>
      </c>
    </row>
    <row r="16" spans="1:9" ht="15" customHeight="1">
      <c r="A16" s="749"/>
      <c r="B16" s="283" t="s">
        <v>80</v>
      </c>
      <c r="C16" s="612">
        <v>5486.76</v>
      </c>
      <c r="D16" s="273">
        <v>2894.93</v>
      </c>
      <c r="E16" s="273">
        <v>3215.08</v>
      </c>
      <c r="F16" s="273">
        <v>3846.84</v>
      </c>
      <c r="G16" s="274">
        <v>3992.15</v>
      </c>
    </row>
    <row r="17" spans="1:9" ht="15" customHeight="1">
      <c r="A17" s="750"/>
      <c r="B17" s="284" t="s">
        <v>34</v>
      </c>
      <c r="C17" s="279">
        <v>5548.7800000000007</v>
      </c>
      <c r="D17" s="280">
        <v>2945.7599999999998</v>
      </c>
      <c r="E17" s="280">
        <v>3277.24</v>
      </c>
      <c r="F17" s="280">
        <v>3913.59</v>
      </c>
      <c r="G17" s="281">
        <v>4059.6</v>
      </c>
    </row>
    <row r="18" spans="1:9" ht="22.5" customHeight="1">
      <c r="A18" s="748" t="s">
        <v>81</v>
      </c>
      <c r="B18" s="285" t="s">
        <v>82</v>
      </c>
      <c r="C18" s="612">
        <f>-C17+C14</f>
        <v>-2741.150000000001</v>
      </c>
      <c r="D18" s="273">
        <v>-474.46</v>
      </c>
      <c r="E18" s="273">
        <v>-735.23</v>
      </c>
      <c r="F18" s="273">
        <v>-1520.27</v>
      </c>
      <c r="G18" s="274">
        <v>-2191.75</v>
      </c>
    </row>
    <row r="19" spans="1:9" ht="15" customHeight="1">
      <c r="A19" s="749"/>
      <c r="B19" s="250" t="s">
        <v>83</v>
      </c>
      <c r="C19" s="612">
        <v>138</v>
      </c>
      <c r="D19" s="273">
        <v>163</v>
      </c>
      <c r="E19" s="273">
        <v>171</v>
      </c>
      <c r="F19" s="273">
        <v>193</v>
      </c>
      <c r="G19" s="274">
        <v>231</v>
      </c>
    </row>
    <row r="20" spans="1:9" ht="15" customHeight="1">
      <c r="A20" s="750"/>
      <c r="B20" s="282" t="s">
        <v>84</v>
      </c>
      <c r="C20" s="614">
        <v>0.77</v>
      </c>
      <c r="D20" s="154">
        <v>0.84</v>
      </c>
      <c r="E20" s="154">
        <v>0.85</v>
      </c>
      <c r="F20" s="154">
        <v>0.86</v>
      </c>
      <c r="G20" s="286">
        <v>0.86</v>
      </c>
    </row>
    <row r="21" spans="1:9" ht="15" customHeight="1">
      <c r="A21" s="65"/>
      <c r="B21" s="40"/>
      <c r="C21" s="58"/>
      <c r="D21" s="40"/>
      <c r="E21" s="40"/>
      <c r="F21" s="40"/>
      <c r="G21" s="40"/>
      <c r="H21" s="40"/>
    </row>
    <row r="22" spans="1:9" ht="15" customHeight="1">
      <c r="A22" s="65"/>
      <c r="B22" s="40"/>
      <c r="C22" s="58"/>
      <c r="D22" s="40"/>
      <c r="E22" s="40"/>
      <c r="F22" s="40"/>
      <c r="G22" s="40"/>
      <c r="H22" s="40"/>
    </row>
    <row r="23" spans="1:9" ht="15" customHeight="1">
      <c r="A23" s="760" t="s">
        <v>242</v>
      </c>
      <c r="B23" s="760"/>
      <c r="C23" s="760"/>
      <c r="D23" s="760"/>
      <c r="E23" s="40"/>
      <c r="F23" s="40"/>
      <c r="G23" s="40"/>
      <c r="H23" s="40"/>
    </row>
    <row r="24" spans="1:9" ht="10.9" customHeight="1" thickBot="1">
      <c r="A24" s="761"/>
      <c r="B24" s="761"/>
      <c r="C24" s="761"/>
      <c r="D24" s="761"/>
      <c r="E24" s="16"/>
      <c r="F24" s="18"/>
      <c r="H24" s="40"/>
    </row>
    <row r="25" spans="1:9" ht="30.6" customHeight="1">
      <c r="A25" s="268"/>
      <c r="B25" s="269"/>
      <c r="C25" s="270" t="s">
        <v>64</v>
      </c>
      <c r="D25" s="143" t="s">
        <v>39</v>
      </c>
      <c r="E25" s="193" t="s">
        <v>85</v>
      </c>
      <c r="F25" s="244" t="s">
        <v>86</v>
      </c>
      <c r="G25" s="244" t="s">
        <v>87</v>
      </c>
      <c r="H25" s="244" t="s">
        <v>88</v>
      </c>
      <c r="I25" s="271" t="s">
        <v>89</v>
      </c>
    </row>
    <row r="26" spans="1:9" ht="15" customHeight="1">
      <c r="A26" s="754" t="s">
        <v>71</v>
      </c>
      <c r="B26" s="272" t="s">
        <v>72</v>
      </c>
      <c r="C26" s="612">
        <v>557360</v>
      </c>
      <c r="D26" s="273">
        <v>258610</v>
      </c>
      <c r="E26" s="273">
        <v>298750</v>
      </c>
      <c r="F26" s="273" t="s">
        <v>9</v>
      </c>
      <c r="G26" s="273" t="s">
        <v>9</v>
      </c>
      <c r="H26" s="273" t="s">
        <v>9</v>
      </c>
      <c r="I26" s="274" t="s">
        <v>9</v>
      </c>
    </row>
    <row r="27" spans="1:9" ht="15" customHeight="1">
      <c r="A27" s="755"/>
      <c r="B27" s="250" t="s">
        <v>73</v>
      </c>
      <c r="C27" s="612">
        <v>1779270</v>
      </c>
      <c r="D27" s="273">
        <v>1197966</v>
      </c>
      <c r="E27" s="273">
        <v>581304</v>
      </c>
      <c r="F27" s="273" t="s">
        <v>9</v>
      </c>
      <c r="G27" s="273" t="s">
        <v>9</v>
      </c>
      <c r="H27" s="273" t="s">
        <v>9</v>
      </c>
      <c r="I27" s="274" t="s">
        <v>9</v>
      </c>
    </row>
    <row r="28" spans="1:9" ht="15" customHeight="1">
      <c r="A28" s="756"/>
      <c r="B28" s="250" t="s">
        <v>74</v>
      </c>
      <c r="C28" s="613">
        <v>0.31325206404873907</v>
      </c>
      <c r="D28" s="275">
        <v>0.2158742401704222</v>
      </c>
      <c r="E28" s="275">
        <v>0.51393074879925138</v>
      </c>
      <c r="F28" s="275" t="s">
        <v>9</v>
      </c>
      <c r="G28" s="275" t="s">
        <v>9</v>
      </c>
      <c r="H28" s="275" t="s">
        <v>9</v>
      </c>
      <c r="I28" s="276" t="s">
        <v>9</v>
      </c>
    </row>
    <row r="29" spans="1:9" ht="15" customHeight="1">
      <c r="A29" s="757" t="s">
        <v>75</v>
      </c>
      <c r="B29" s="277" t="s">
        <v>76</v>
      </c>
      <c r="C29" s="612">
        <f>SUM(D29:I29)</f>
        <v>49.5</v>
      </c>
      <c r="D29" s="273" t="s">
        <v>9</v>
      </c>
      <c r="E29" s="273" t="s">
        <v>9</v>
      </c>
      <c r="F29" s="273">
        <v>3.8</v>
      </c>
      <c r="G29" s="273">
        <v>32.85</v>
      </c>
      <c r="H29" s="273">
        <v>2.3199999999999998</v>
      </c>
      <c r="I29" s="274">
        <v>10.53</v>
      </c>
    </row>
    <row r="30" spans="1:9" ht="15" customHeight="1">
      <c r="A30" s="758"/>
      <c r="B30" s="250" t="s">
        <v>77</v>
      </c>
      <c r="C30" s="612">
        <v>2758.1299999999997</v>
      </c>
      <c r="D30" s="273">
        <v>1689.29</v>
      </c>
      <c r="E30" s="273">
        <v>969.74</v>
      </c>
      <c r="F30" s="273">
        <v>99.1</v>
      </c>
      <c r="G30" s="273" t="s">
        <v>9</v>
      </c>
      <c r="H30" s="273" t="s">
        <v>9</v>
      </c>
      <c r="I30" s="274" t="s">
        <v>9</v>
      </c>
    </row>
    <row r="31" spans="1:9" ht="15" customHeight="1">
      <c r="A31" s="759"/>
      <c r="B31" s="278" t="s">
        <v>34</v>
      </c>
      <c r="C31" s="279">
        <f>SUM(C29:C30)</f>
        <v>2807.6299999999997</v>
      </c>
      <c r="D31" s="280">
        <v>1689.29</v>
      </c>
      <c r="E31" s="280">
        <v>969.74</v>
      </c>
      <c r="F31" s="280">
        <v>105</v>
      </c>
      <c r="G31" s="280">
        <v>32.85</v>
      </c>
      <c r="H31" s="280">
        <v>2.3199999999999998</v>
      </c>
      <c r="I31" s="281">
        <v>10.53</v>
      </c>
    </row>
    <row r="32" spans="1:9" ht="15" customHeight="1">
      <c r="A32" s="757" t="s">
        <v>78</v>
      </c>
      <c r="B32" s="282" t="s">
        <v>79</v>
      </c>
      <c r="C32" s="612">
        <v>62.019999999999996</v>
      </c>
      <c r="D32" s="273">
        <v>0</v>
      </c>
      <c r="E32" s="273">
        <v>0</v>
      </c>
      <c r="F32" s="273">
        <f>15.9+10</f>
        <v>25.9</v>
      </c>
      <c r="G32" s="273">
        <v>6.55</v>
      </c>
      <c r="H32" s="273">
        <v>2.4700000000000002</v>
      </c>
      <c r="I32" s="274">
        <v>27.07</v>
      </c>
    </row>
    <row r="33" spans="1:9" ht="15" customHeight="1">
      <c r="A33" s="758"/>
      <c r="B33" s="283" t="s">
        <v>80</v>
      </c>
      <c r="C33" s="612">
        <v>5486.76</v>
      </c>
      <c r="D33" s="273">
        <v>1486.16</v>
      </c>
      <c r="E33" s="273">
        <v>0</v>
      </c>
      <c r="F33" s="273">
        <v>1061.72</v>
      </c>
      <c r="G33" s="273">
        <v>217.37</v>
      </c>
      <c r="H33" s="273">
        <v>665.64</v>
      </c>
      <c r="I33" s="274">
        <v>2055.87</v>
      </c>
    </row>
    <row r="34" spans="1:9" ht="15" customHeight="1">
      <c r="A34" s="759"/>
      <c r="B34" s="284" t="s">
        <v>34</v>
      </c>
      <c r="C34" s="279">
        <v>5548.7800000000007</v>
      </c>
      <c r="D34" s="280">
        <v>1486.16</v>
      </c>
      <c r="E34" s="280">
        <v>0</v>
      </c>
      <c r="F34" s="280">
        <f>SUM(F32:F33)</f>
        <v>1087.6200000000001</v>
      </c>
      <c r="G34" s="280">
        <v>223.92000000000002</v>
      </c>
      <c r="H34" s="280">
        <v>668.11</v>
      </c>
      <c r="I34" s="281">
        <v>2082.94</v>
      </c>
    </row>
    <row r="35" spans="1:9" ht="22.5" customHeight="1">
      <c r="A35" s="757" t="s">
        <v>81</v>
      </c>
      <c r="B35" s="285" t="s">
        <v>82</v>
      </c>
      <c r="C35" s="612">
        <f>C31-C34</f>
        <v>-2741.150000000001</v>
      </c>
      <c r="D35" s="654">
        <f t="shared" ref="D35:I35" si="0">D31-D34</f>
        <v>203.12999999999988</v>
      </c>
      <c r="E35" s="654">
        <f t="shared" si="0"/>
        <v>969.74</v>
      </c>
      <c r="F35" s="654">
        <f t="shared" si="0"/>
        <v>-982.62000000000012</v>
      </c>
      <c r="G35" s="654">
        <f t="shared" si="0"/>
        <v>-191.07000000000002</v>
      </c>
      <c r="H35" s="654">
        <f t="shared" si="0"/>
        <v>-665.79</v>
      </c>
      <c r="I35" s="655">
        <f t="shared" si="0"/>
        <v>-2072.41</v>
      </c>
    </row>
    <row r="36" spans="1:9" ht="15" customHeight="1">
      <c r="A36" s="758"/>
      <c r="B36" s="250" t="s">
        <v>83</v>
      </c>
      <c r="C36" s="612">
        <v>138</v>
      </c>
      <c r="D36" s="273">
        <v>143</v>
      </c>
      <c r="E36" s="273">
        <v>180</v>
      </c>
      <c r="F36" s="273">
        <v>138</v>
      </c>
      <c r="G36" s="273">
        <v>94</v>
      </c>
      <c r="H36" s="273">
        <v>135</v>
      </c>
      <c r="I36" s="274">
        <v>138</v>
      </c>
    </row>
    <row r="37" spans="1:9" ht="15" customHeight="1">
      <c r="A37" s="759"/>
      <c r="B37" s="288" t="s">
        <v>84</v>
      </c>
      <c r="C37" s="615">
        <v>0.77</v>
      </c>
      <c r="D37" s="154">
        <v>0.81</v>
      </c>
      <c r="E37" s="154">
        <v>0.71</v>
      </c>
      <c r="F37" s="154" t="s">
        <v>9</v>
      </c>
      <c r="G37" s="154" t="s">
        <v>9</v>
      </c>
      <c r="H37" s="154" t="s">
        <v>9</v>
      </c>
      <c r="I37" s="286" t="s">
        <v>9</v>
      </c>
    </row>
    <row r="38" spans="1:9" ht="15" customHeight="1">
      <c r="B38" s="117"/>
      <c r="C38" s="118"/>
      <c r="D38" s="117"/>
      <c r="E38" s="117"/>
      <c r="F38" s="117"/>
      <c r="G38" s="117"/>
      <c r="H38" s="40"/>
    </row>
    <row r="39" spans="1:9" ht="15" customHeight="1">
      <c r="B39" s="40"/>
      <c r="C39" s="58"/>
      <c r="D39" s="40"/>
      <c r="E39" s="40"/>
      <c r="F39" s="40"/>
      <c r="G39" s="40"/>
      <c r="H39" s="40"/>
    </row>
    <row r="40" spans="1:9" ht="20.45" customHeight="1">
      <c r="A40" s="762" t="s">
        <v>90</v>
      </c>
      <c r="B40" s="740"/>
      <c r="C40" s="740"/>
      <c r="D40" s="740"/>
      <c r="E40" s="740"/>
      <c r="F40" s="740"/>
      <c r="G40" s="740"/>
      <c r="H40" s="740"/>
      <c r="I40" s="740"/>
    </row>
    <row r="41" spans="1:9">
      <c r="A41" s="746" t="s">
        <v>91</v>
      </c>
      <c r="B41" s="746"/>
      <c r="C41" s="746"/>
      <c r="D41" s="746"/>
      <c r="E41" s="746"/>
      <c r="F41" s="746"/>
      <c r="G41" s="747"/>
      <c r="H41" s="212"/>
      <c r="I41" s="212"/>
    </row>
    <row r="42" spans="1:9">
      <c r="A42" s="743" t="s">
        <v>92</v>
      </c>
      <c r="B42" s="744"/>
      <c r="C42" s="744"/>
      <c r="D42" s="744"/>
      <c r="E42" s="745"/>
      <c r="F42" s="212"/>
      <c r="G42" s="573"/>
      <c r="H42" s="212"/>
      <c r="I42" s="212"/>
    </row>
    <row r="43" spans="1:9">
      <c r="A43" s="739" t="s">
        <v>93</v>
      </c>
      <c r="B43" s="740"/>
      <c r="C43" s="740"/>
      <c r="D43" s="740"/>
      <c r="E43" s="740"/>
      <c r="F43" s="740"/>
      <c r="G43" s="740"/>
      <c r="H43" s="740"/>
      <c r="I43" s="740"/>
    </row>
    <row r="44" spans="1:9">
      <c r="B44" s="18"/>
      <c r="C44" s="82"/>
      <c r="E44" s="78"/>
    </row>
    <row r="45" spans="1:9">
      <c r="B45" s="18"/>
      <c r="C45" s="82"/>
      <c r="E45" s="78"/>
    </row>
    <row r="46" spans="1:9">
      <c r="B46" s="18"/>
      <c r="C46" s="82"/>
      <c r="E46" s="78"/>
    </row>
    <row r="47" spans="1:9">
      <c r="A47" s="65"/>
      <c r="B47" s="18"/>
      <c r="C47" s="82"/>
      <c r="E47" s="78"/>
    </row>
    <row r="48" spans="1:9">
      <c r="A48" s="65"/>
      <c r="B48" s="18"/>
      <c r="C48" s="82"/>
      <c r="E48" s="78"/>
    </row>
    <row r="49" spans="2:5">
      <c r="B49" s="18"/>
      <c r="C49" s="82"/>
      <c r="E49" s="78"/>
    </row>
    <row r="50" spans="2:5">
      <c r="B50" s="18"/>
      <c r="C50" s="82"/>
      <c r="E50" s="72"/>
    </row>
    <row r="51" spans="2:5">
      <c r="C51" s="82"/>
    </row>
  </sheetData>
  <mergeCells count="14">
    <mergeCell ref="A43:I43"/>
    <mergeCell ref="A6:C7"/>
    <mergeCell ref="A42:E42"/>
    <mergeCell ref="A41:G41"/>
    <mergeCell ref="A18:A20"/>
    <mergeCell ref="A9:A11"/>
    <mergeCell ref="A12:A14"/>
    <mergeCell ref="A15:A17"/>
    <mergeCell ref="A26:A28"/>
    <mergeCell ref="A29:A31"/>
    <mergeCell ref="A32:A34"/>
    <mergeCell ref="A35:A37"/>
    <mergeCell ref="A23:D24"/>
    <mergeCell ref="A40:I40"/>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0" tint="-0.14999847407452621"/>
  </sheetPr>
  <dimension ref="A1:DD79"/>
  <sheetViews>
    <sheetView showGridLines="0" zoomScaleNormal="100" workbookViewId="0">
      <selection activeCell="E20" sqref="E20"/>
    </sheetView>
  </sheetViews>
  <sheetFormatPr defaultColWidth="8.5703125" defaultRowHeight="11.25"/>
  <cols>
    <col min="1" max="1" width="19.28515625" style="1" customWidth="1"/>
    <col min="2" max="2" width="10.7109375" style="1" customWidth="1"/>
    <col min="3" max="3" width="33.140625" style="1" customWidth="1"/>
    <col min="4" max="7" width="20.42578125" style="59" customWidth="1"/>
    <col min="8" max="8" width="16.85546875" style="1" customWidth="1"/>
    <col min="9" max="9" width="21.42578125" style="1" customWidth="1"/>
    <col min="10" max="10" width="24.42578125" style="1" customWidth="1"/>
    <col min="11" max="11" width="11.42578125" style="1" customWidth="1"/>
    <col min="12" max="12" width="13.42578125" style="1" customWidth="1"/>
    <col min="13" max="13" width="10.5703125" style="1" customWidth="1"/>
    <col min="14" max="14" width="11.5703125" style="1" customWidth="1"/>
    <col min="15" max="16384" width="8.5703125" style="1"/>
  </cols>
  <sheetData>
    <row r="1" spans="1:14" ht="15" customHeight="1" thickBot="1">
      <c r="A1" s="135"/>
      <c r="B1" s="289"/>
      <c r="C1" s="290"/>
      <c r="D1" s="135"/>
      <c r="E1" s="289"/>
      <c r="F1" s="289"/>
      <c r="G1" s="290"/>
      <c r="H1" s="289"/>
    </row>
    <row r="2" spans="1:14" ht="15" customHeight="1" thickBot="1">
      <c r="A2" s="135"/>
      <c r="B2" s="135"/>
      <c r="C2" s="135"/>
      <c r="D2" s="135"/>
      <c r="E2" s="135"/>
      <c r="F2" s="135"/>
      <c r="G2" s="135"/>
      <c r="H2" s="135"/>
      <c r="I2" s="291"/>
      <c r="J2" s="292"/>
    </row>
    <row r="3" spans="1:14" ht="15" customHeight="1" thickBot="1">
      <c r="A3" s="135"/>
      <c r="B3" s="135"/>
      <c r="C3" s="135"/>
      <c r="D3" s="135"/>
      <c r="E3" s="135"/>
      <c r="F3" s="135"/>
      <c r="G3" s="135"/>
      <c r="H3" s="135"/>
      <c r="I3" s="43"/>
      <c r="J3" s="293"/>
    </row>
    <row r="4" spans="1:14" ht="15" customHeight="1" thickBot="1">
      <c r="A4" s="135"/>
      <c r="B4" s="135"/>
      <c r="C4" s="135"/>
      <c r="D4" s="135"/>
      <c r="E4" s="135"/>
      <c r="F4" s="135"/>
      <c r="G4" s="135"/>
      <c r="H4" s="135"/>
      <c r="I4" s="45"/>
      <c r="J4" s="52"/>
    </row>
    <row r="5" spans="1:14" ht="15" customHeight="1" thickBot="1">
      <c r="A5" s="94"/>
      <c r="B5" s="94"/>
      <c r="C5" s="94"/>
      <c r="D5" s="94"/>
      <c r="E5" s="94"/>
      <c r="F5" s="94"/>
      <c r="G5" s="94"/>
      <c r="H5" s="94"/>
      <c r="I5" s="45"/>
      <c r="J5" s="52"/>
    </row>
    <row r="6" spans="1:14" s="61" customFormat="1" ht="27" thickBot="1">
      <c r="A6" s="131" t="s">
        <v>94</v>
      </c>
      <c r="B6" s="60"/>
    </row>
    <row r="7" spans="1:14" ht="7.9" customHeight="1" thickBot="1">
      <c r="A7" s="741" t="s">
        <v>243</v>
      </c>
      <c r="B7" s="741"/>
      <c r="C7" s="741"/>
      <c r="D7" s="132"/>
      <c r="E7" s="132"/>
      <c r="F7" s="132"/>
      <c r="G7" s="132"/>
      <c r="H7" s="135"/>
      <c r="I7" s="43"/>
      <c r="J7" s="43"/>
    </row>
    <row r="8" spans="1:14" ht="15" customHeight="1" thickBot="1">
      <c r="A8" s="742"/>
      <c r="B8" s="742"/>
      <c r="C8" s="742"/>
      <c r="D8" s="30"/>
      <c r="E8" s="49"/>
      <c r="F8" s="17"/>
      <c r="G8" s="16"/>
      <c r="I8" s="51"/>
      <c r="J8" s="46"/>
      <c r="K8" s="3"/>
      <c r="L8" s="4"/>
      <c r="M8" s="4"/>
    </row>
    <row r="9" spans="1:14" ht="15" customHeight="1" thickBot="1">
      <c r="A9" s="294"/>
      <c r="B9" s="295"/>
      <c r="C9" s="295"/>
      <c r="D9" s="257">
        <v>2024</v>
      </c>
      <c r="E9" s="296">
        <v>2023</v>
      </c>
      <c r="F9" s="193">
        <v>2022</v>
      </c>
      <c r="G9" s="244">
        <v>2021</v>
      </c>
      <c r="H9" s="271">
        <v>2020</v>
      </c>
      <c r="I9" s="101"/>
      <c r="J9" s="47"/>
      <c r="K9" s="7"/>
      <c r="L9" s="8"/>
      <c r="M9" s="8"/>
      <c r="N9" s="9"/>
    </row>
    <row r="10" spans="1:14" ht="12" thickBot="1">
      <c r="A10" s="766" t="s">
        <v>96</v>
      </c>
      <c r="B10" s="766"/>
      <c r="C10" s="766"/>
      <c r="D10" s="297">
        <v>0.92700000000000005</v>
      </c>
      <c r="E10" s="298">
        <v>0.93100000000000005</v>
      </c>
      <c r="F10" s="299">
        <v>1.052</v>
      </c>
      <c r="G10" s="299">
        <v>1.0009999999999999</v>
      </c>
      <c r="H10" s="300">
        <v>1.1819999999999999</v>
      </c>
      <c r="I10" s="102"/>
      <c r="J10" s="48"/>
      <c r="K10" s="12"/>
      <c r="L10" s="12"/>
      <c r="M10" s="12"/>
      <c r="N10" s="12"/>
    </row>
    <row r="11" spans="1:14" ht="12" thickBot="1">
      <c r="A11" s="301" t="s">
        <v>11</v>
      </c>
      <c r="B11" s="302"/>
      <c r="C11" s="303"/>
      <c r="D11" s="582">
        <v>0.57299999999999995</v>
      </c>
      <c r="E11" s="583">
        <v>0.63300000000000001</v>
      </c>
      <c r="F11" s="584">
        <v>0.68799999999999994</v>
      </c>
      <c r="G11" s="584">
        <v>0.72499999999999998</v>
      </c>
      <c r="H11" s="585">
        <v>0.56399999999999995</v>
      </c>
      <c r="I11" s="43"/>
      <c r="J11" s="55"/>
      <c r="K11" s="12"/>
      <c r="L11" s="12"/>
      <c r="M11" s="12"/>
      <c r="N11" s="12"/>
    </row>
    <row r="12" spans="1:14">
      <c r="A12" s="748" t="s">
        <v>95</v>
      </c>
      <c r="B12" s="765" t="s">
        <v>97</v>
      </c>
      <c r="C12" s="766"/>
      <c r="D12" s="304">
        <v>1441</v>
      </c>
      <c r="E12" s="305">
        <v>1442</v>
      </c>
      <c r="F12" s="273">
        <v>1823</v>
      </c>
      <c r="G12" s="273">
        <v>1808</v>
      </c>
      <c r="H12" s="274">
        <v>1565</v>
      </c>
      <c r="I12" s="53"/>
      <c r="J12" s="50"/>
      <c r="K12" s="14"/>
      <c r="L12" s="14"/>
      <c r="M12" s="14"/>
      <c r="N12" s="14"/>
    </row>
    <row r="13" spans="1:14">
      <c r="A13" s="749"/>
      <c r="B13" s="765" t="s">
        <v>98</v>
      </c>
      <c r="C13" s="766"/>
      <c r="D13" s="267">
        <v>1067</v>
      </c>
      <c r="E13" s="306">
        <v>777</v>
      </c>
      <c r="F13" s="273">
        <v>957</v>
      </c>
      <c r="G13" s="273">
        <v>792</v>
      </c>
      <c r="H13" s="274">
        <v>599</v>
      </c>
      <c r="I13" s="43"/>
      <c r="J13" s="55"/>
      <c r="K13" s="14"/>
      <c r="L13" s="14"/>
      <c r="M13" s="14"/>
      <c r="N13" s="14"/>
    </row>
    <row r="14" spans="1:14">
      <c r="A14" s="749"/>
      <c r="B14" s="765" t="s">
        <v>99</v>
      </c>
      <c r="C14" s="766"/>
      <c r="D14" s="304">
        <v>1573</v>
      </c>
      <c r="E14" s="307">
        <v>1593</v>
      </c>
      <c r="F14" s="273">
        <v>1238</v>
      </c>
      <c r="G14" s="273">
        <v>1250</v>
      </c>
      <c r="H14" s="274">
        <v>977</v>
      </c>
      <c r="I14" s="103"/>
      <c r="J14" s="57"/>
      <c r="K14" s="3"/>
      <c r="L14" s="4"/>
      <c r="M14" s="4"/>
    </row>
    <row r="15" spans="1:14">
      <c r="A15" s="749"/>
      <c r="B15" s="765" t="s">
        <v>100</v>
      </c>
      <c r="C15" s="766"/>
      <c r="D15" s="304">
        <v>226</v>
      </c>
      <c r="E15" s="307">
        <v>181</v>
      </c>
      <c r="F15" s="273">
        <v>194</v>
      </c>
      <c r="G15" s="273">
        <v>198</v>
      </c>
      <c r="H15" s="274">
        <v>147</v>
      </c>
      <c r="I15" s="104"/>
      <c r="J15" s="56"/>
      <c r="K15" s="3"/>
      <c r="L15" s="4"/>
      <c r="M15" s="4"/>
    </row>
    <row r="16" spans="1:14" ht="12">
      <c r="A16" s="749"/>
      <c r="B16" s="765" t="s">
        <v>101</v>
      </c>
      <c r="C16" s="766"/>
      <c r="D16" s="304">
        <v>1272</v>
      </c>
      <c r="E16" s="305">
        <v>1182</v>
      </c>
      <c r="F16" s="252">
        <v>1182</v>
      </c>
      <c r="G16" s="252">
        <v>1136</v>
      </c>
      <c r="H16" s="308">
        <v>610</v>
      </c>
      <c r="I16" s="105"/>
      <c r="J16" s="309"/>
      <c r="K16" s="7"/>
      <c r="L16" s="8"/>
      <c r="M16" s="8"/>
      <c r="N16" s="9"/>
    </row>
    <row r="17" spans="1:14">
      <c r="A17" s="749"/>
      <c r="B17" s="765" t="s">
        <v>102</v>
      </c>
      <c r="C17" s="766"/>
      <c r="D17" s="304">
        <v>7</v>
      </c>
      <c r="E17" s="305">
        <v>9</v>
      </c>
      <c r="F17" s="251">
        <v>8</v>
      </c>
      <c r="G17" s="251">
        <v>12</v>
      </c>
      <c r="H17" s="310">
        <v>9</v>
      </c>
      <c r="I17" s="43"/>
      <c r="J17" s="763"/>
    </row>
    <row r="18" spans="1:14">
      <c r="A18" s="750"/>
      <c r="B18" s="765" t="s">
        <v>34</v>
      </c>
      <c r="C18" s="766"/>
      <c r="D18" s="311">
        <f>SUM(D12:D17)</f>
        <v>5586</v>
      </c>
      <c r="E18" s="312">
        <f>SUM(E12:E17)</f>
        <v>5184</v>
      </c>
      <c r="F18" s="313">
        <f>SUM(F12:F17)</f>
        <v>5402</v>
      </c>
      <c r="G18" s="314">
        <f>SUM(G12:G17)</f>
        <v>5196</v>
      </c>
      <c r="H18" s="315">
        <f>SUM(H12:H17)</f>
        <v>3907</v>
      </c>
      <c r="I18" s="45"/>
      <c r="J18" s="764"/>
    </row>
    <row r="19" spans="1:14" ht="15" customHeight="1">
      <c r="A19" s="90"/>
      <c r="B19" s="90"/>
      <c r="C19" s="90"/>
      <c r="D19" s="11"/>
      <c r="E19" s="11"/>
      <c r="F19" s="99"/>
      <c r="G19" s="11"/>
      <c r="H19" s="11"/>
      <c r="I19" s="53"/>
      <c r="J19" s="316"/>
    </row>
    <row r="20" spans="1:14" ht="15" customHeight="1">
      <c r="A20" s="90"/>
      <c r="B20" s="90"/>
      <c r="C20" s="90"/>
      <c r="D20" s="90"/>
      <c r="E20" s="21"/>
      <c r="F20" s="21"/>
      <c r="G20" s="29"/>
      <c r="H20" s="18"/>
      <c r="I20" s="54"/>
      <c r="J20" s="316"/>
    </row>
    <row r="21" spans="1:14" ht="9.6" customHeight="1">
      <c r="A21" s="741" t="s">
        <v>103</v>
      </c>
      <c r="B21" s="741"/>
      <c r="C21" s="741"/>
      <c r="D21" s="90"/>
      <c r="E21" s="767"/>
      <c r="F21" s="767"/>
      <c r="G21" s="767"/>
      <c r="H21" s="767"/>
      <c r="I21" s="767"/>
      <c r="J21" s="768"/>
    </row>
    <row r="22" spans="1:14" ht="13.15" customHeight="1" thickBot="1">
      <c r="A22" s="742"/>
      <c r="B22" s="742"/>
      <c r="C22" s="742"/>
      <c r="D22" s="30"/>
      <c r="E22" s="769"/>
      <c r="F22" s="769"/>
      <c r="G22" s="769"/>
      <c r="H22" s="769"/>
      <c r="I22" s="769"/>
      <c r="J22" s="770"/>
      <c r="K22" s="21"/>
      <c r="L22" s="21"/>
      <c r="M22" s="4"/>
    </row>
    <row r="23" spans="1:14" ht="15" customHeight="1">
      <c r="A23" s="317"/>
      <c r="B23" s="295"/>
      <c r="C23" s="295"/>
      <c r="D23" s="175" t="s">
        <v>64</v>
      </c>
      <c r="E23" s="769"/>
      <c r="F23" s="769"/>
      <c r="G23" s="769"/>
      <c r="H23" s="769"/>
      <c r="I23" s="769"/>
      <c r="J23" s="770"/>
      <c r="K23" s="21"/>
      <c r="L23" s="21"/>
      <c r="M23" s="8"/>
      <c r="N23" s="9"/>
    </row>
    <row r="24" spans="1:14" ht="22.5">
      <c r="A24" s="748" t="s">
        <v>104</v>
      </c>
      <c r="B24" s="780" t="s">
        <v>105</v>
      </c>
      <c r="C24" s="277" t="s">
        <v>106</v>
      </c>
      <c r="D24" s="318" t="s">
        <v>9</v>
      </c>
      <c r="E24" s="769"/>
      <c r="F24" s="769"/>
      <c r="G24" s="769"/>
      <c r="H24" s="769"/>
      <c r="I24" s="769"/>
      <c r="J24" s="770"/>
      <c r="K24" s="21"/>
      <c r="L24" s="21"/>
    </row>
    <row r="25" spans="1:14">
      <c r="A25" s="749"/>
      <c r="B25" s="781"/>
      <c r="C25" s="250" t="s">
        <v>108</v>
      </c>
      <c r="D25" s="318" t="s">
        <v>9</v>
      </c>
      <c r="E25" s="769"/>
      <c r="F25" s="769"/>
      <c r="G25" s="769"/>
      <c r="H25" s="769"/>
      <c r="I25" s="769"/>
      <c r="J25" s="770"/>
      <c r="K25" s="21"/>
      <c r="L25" s="21"/>
    </row>
    <row r="26" spans="1:14">
      <c r="A26" s="749"/>
      <c r="B26" s="782"/>
      <c r="C26" s="277" t="s">
        <v>34</v>
      </c>
      <c r="D26" s="318" t="s">
        <v>9</v>
      </c>
      <c r="E26" s="769"/>
      <c r="F26" s="769"/>
      <c r="G26" s="769"/>
      <c r="H26" s="769"/>
      <c r="I26" s="769"/>
      <c r="J26" s="770"/>
      <c r="K26" s="21"/>
      <c r="L26" s="21"/>
    </row>
    <row r="27" spans="1:14" ht="22.5">
      <c r="A27" s="749"/>
      <c r="B27" s="775" t="s">
        <v>107</v>
      </c>
      <c r="C27" s="277" t="s">
        <v>106</v>
      </c>
      <c r="D27" s="318" t="s">
        <v>9</v>
      </c>
      <c r="E27" s="769"/>
      <c r="F27" s="769"/>
      <c r="G27" s="769"/>
      <c r="H27" s="769"/>
      <c r="I27" s="769"/>
      <c r="J27" s="770"/>
      <c r="K27" s="21"/>
      <c r="L27" s="21"/>
    </row>
    <row r="28" spans="1:14">
      <c r="A28" s="749"/>
      <c r="B28" s="776"/>
      <c r="C28" s="250" t="s">
        <v>108</v>
      </c>
      <c r="D28" s="318" t="s">
        <v>9</v>
      </c>
      <c r="E28" s="769"/>
      <c r="F28" s="769"/>
      <c r="G28" s="769"/>
      <c r="H28" s="769"/>
      <c r="I28" s="769"/>
      <c r="J28" s="770"/>
      <c r="K28" s="21"/>
      <c r="L28" s="21"/>
    </row>
    <row r="29" spans="1:14">
      <c r="A29" s="750"/>
      <c r="B29" s="777"/>
      <c r="C29" s="277" t="s">
        <v>34</v>
      </c>
      <c r="D29" s="318" t="s">
        <v>9</v>
      </c>
      <c r="E29" s="769"/>
      <c r="F29" s="769"/>
      <c r="G29" s="769"/>
      <c r="H29" s="769"/>
      <c r="I29" s="769"/>
      <c r="J29" s="770"/>
      <c r="K29" s="21"/>
      <c r="L29" s="21"/>
    </row>
    <row r="30" spans="1:14" ht="22.5">
      <c r="A30" s="748" t="s">
        <v>271</v>
      </c>
      <c r="B30" s="780" t="s">
        <v>105</v>
      </c>
      <c r="C30" s="277" t="s">
        <v>106</v>
      </c>
      <c r="D30" s="318">
        <v>122</v>
      </c>
      <c r="E30" s="769"/>
      <c r="F30" s="769"/>
      <c r="G30" s="769"/>
      <c r="H30" s="769"/>
      <c r="I30" s="769"/>
      <c r="J30" s="770"/>
      <c r="K30" s="21"/>
      <c r="L30" s="21"/>
    </row>
    <row r="31" spans="1:14">
      <c r="A31" s="749"/>
      <c r="B31" s="781"/>
      <c r="C31" s="250" t="s">
        <v>108</v>
      </c>
      <c r="D31" s="318" t="s">
        <v>9</v>
      </c>
      <c r="E31" s="769"/>
      <c r="F31" s="769"/>
      <c r="G31" s="769"/>
      <c r="H31" s="769"/>
      <c r="I31" s="769"/>
      <c r="J31" s="770"/>
      <c r="K31" s="21"/>
      <c r="L31" s="21"/>
    </row>
    <row r="32" spans="1:14">
      <c r="A32" s="749"/>
      <c r="B32" s="782"/>
      <c r="C32" s="277" t="s">
        <v>34</v>
      </c>
      <c r="D32" s="318">
        <v>122</v>
      </c>
      <c r="E32" s="769"/>
      <c r="F32" s="769"/>
      <c r="G32" s="769"/>
      <c r="H32" s="769"/>
      <c r="I32" s="769"/>
      <c r="J32" s="770"/>
      <c r="K32" s="21"/>
      <c r="L32" s="21"/>
    </row>
    <row r="33" spans="1:108" ht="22.5">
      <c r="A33" s="749"/>
      <c r="B33" s="775" t="s">
        <v>107</v>
      </c>
      <c r="C33" s="277" t="s">
        <v>106</v>
      </c>
      <c r="D33" s="318" t="s">
        <v>9</v>
      </c>
      <c r="E33" s="769"/>
      <c r="F33" s="769"/>
      <c r="G33" s="769"/>
      <c r="H33" s="769"/>
      <c r="I33" s="769"/>
      <c r="J33" s="770"/>
      <c r="K33" s="21"/>
      <c r="L33" s="21"/>
    </row>
    <row r="34" spans="1:108">
      <c r="A34" s="749"/>
      <c r="B34" s="776"/>
      <c r="C34" s="250" t="s">
        <v>108</v>
      </c>
      <c r="D34" s="318">
        <v>3147</v>
      </c>
      <c r="E34" s="769"/>
      <c r="F34" s="769"/>
      <c r="G34" s="769"/>
      <c r="H34" s="769"/>
      <c r="I34" s="769"/>
      <c r="J34" s="770"/>
      <c r="K34" s="21"/>
      <c r="L34" s="21"/>
    </row>
    <row r="35" spans="1:108">
      <c r="A35" s="750"/>
      <c r="B35" s="777"/>
      <c r="C35" s="277" t="s">
        <v>34</v>
      </c>
      <c r="D35" s="320">
        <v>3147</v>
      </c>
      <c r="E35" s="769"/>
      <c r="F35" s="769"/>
      <c r="G35" s="769"/>
      <c r="H35" s="769"/>
      <c r="I35" s="769"/>
      <c r="J35" s="770"/>
      <c r="K35" s="21"/>
      <c r="L35" s="21"/>
    </row>
    <row r="36" spans="1:108" ht="15" customHeight="1">
      <c r="A36" s="321"/>
      <c r="B36" s="319"/>
      <c r="C36" s="322"/>
      <c r="D36" s="323"/>
      <c r="E36" s="771"/>
      <c r="F36" s="769"/>
      <c r="G36" s="769"/>
      <c r="H36" s="769"/>
      <c r="I36" s="769"/>
      <c r="J36" s="770"/>
      <c r="K36" s="34"/>
      <c r="L36" s="34"/>
      <c r="M36" s="34"/>
      <c r="N36" s="34"/>
      <c r="O36" s="34"/>
      <c r="P36" s="34"/>
      <c r="Q36" s="34"/>
      <c r="R36" s="34"/>
      <c r="S36" s="34"/>
      <c r="T36" s="34"/>
      <c r="U36" s="34"/>
      <c r="V36" s="34"/>
      <c r="W36" s="34"/>
      <c r="X36" s="34"/>
      <c r="Y36" s="34"/>
      <c r="Z36" s="34"/>
      <c r="AA36" s="34"/>
      <c r="AB36" s="34"/>
      <c r="AC36" s="34"/>
      <c r="AD36" s="34"/>
      <c r="AE36" s="34"/>
      <c r="AF36" s="34"/>
      <c r="AG36" s="34"/>
      <c r="AH36" s="34"/>
      <c r="AI36" s="34"/>
      <c r="AJ36" s="34"/>
      <c r="AK36" s="34"/>
      <c r="AL36" s="34"/>
      <c r="AM36" s="34"/>
      <c r="AN36" s="34"/>
      <c r="AO36" s="34"/>
      <c r="AP36" s="34"/>
      <c r="AQ36" s="34"/>
      <c r="AR36" s="34"/>
      <c r="AS36" s="34"/>
      <c r="AT36" s="34"/>
      <c r="AU36" s="34"/>
      <c r="AV36" s="34"/>
      <c r="AW36" s="34"/>
      <c r="AX36" s="34"/>
      <c r="AY36" s="34"/>
      <c r="AZ36" s="34"/>
      <c r="BA36" s="34"/>
      <c r="BB36" s="34"/>
      <c r="BC36" s="34"/>
      <c r="BD36" s="34"/>
      <c r="BE36" s="34"/>
      <c r="BF36" s="34"/>
      <c r="BG36" s="34"/>
      <c r="BH36" s="34"/>
      <c r="BI36" s="34"/>
      <c r="BJ36" s="34"/>
      <c r="BK36" s="34"/>
      <c r="BL36" s="34"/>
      <c r="BM36" s="34"/>
      <c r="BN36" s="34"/>
      <c r="BO36" s="34"/>
      <c r="BP36" s="34"/>
      <c r="BQ36" s="34"/>
      <c r="BR36" s="34"/>
      <c r="BS36" s="34"/>
      <c r="BT36" s="34"/>
      <c r="BU36" s="34"/>
      <c r="BV36" s="34"/>
      <c r="BW36" s="34"/>
      <c r="BX36" s="34"/>
      <c r="BY36" s="34"/>
      <c r="BZ36" s="34"/>
      <c r="CA36" s="34"/>
      <c r="CB36" s="34"/>
      <c r="CC36" s="34"/>
      <c r="CD36" s="34"/>
      <c r="CE36" s="34"/>
      <c r="CF36" s="34"/>
      <c r="CG36" s="34"/>
      <c r="CH36" s="34"/>
      <c r="CI36" s="34"/>
      <c r="CJ36" s="34"/>
      <c r="CK36" s="34"/>
      <c r="CL36" s="34"/>
      <c r="CM36" s="34"/>
      <c r="CN36" s="34"/>
      <c r="CO36" s="34"/>
      <c r="CP36" s="34"/>
      <c r="CQ36" s="34"/>
      <c r="CR36" s="34"/>
      <c r="CS36" s="34"/>
      <c r="CT36" s="34"/>
      <c r="CU36" s="34"/>
      <c r="CV36" s="34"/>
      <c r="CW36" s="34"/>
      <c r="CX36" s="34"/>
      <c r="CY36" s="34"/>
      <c r="CZ36" s="34"/>
      <c r="DA36" s="34"/>
      <c r="DB36" s="34"/>
      <c r="DC36" s="34"/>
      <c r="DD36" s="20"/>
    </row>
    <row r="37" spans="1:108" ht="12.6" customHeight="1">
      <c r="A37" s="741" t="s">
        <v>272</v>
      </c>
      <c r="B37" s="741"/>
      <c r="C37" s="741"/>
      <c r="D37" s="325"/>
      <c r="E37" s="769"/>
      <c r="F37" s="769"/>
      <c r="G37" s="769"/>
      <c r="H37" s="769"/>
      <c r="I37" s="769"/>
      <c r="J37" s="770"/>
    </row>
    <row r="38" spans="1:108" ht="12.6" customHeight="1" thickBot="1">
      <c r="A38" s="742"/>
      <c r="B38" s="742"/>
      <c r="C38" s="742"/>
      <c r="D38" s="326"/>
      <c r="E38" s="772"/>
      <c r="F38" s="773"/>
      <c r="G38" s="773"/>
      <c r="H38" s="773"/>
      <c r="I38" s="773"/>
      <c r="J38" s="774"/>
      <c r="K38" s="21"/>
      <c r="L38" s="4"/>
      <c r="M38" s="4"/>
    </row>
    <row r="39" spans="1:108" ht="15" customHeight="1">
      <c r="A39" s="294"/>
      <c r="B39" s="295"/>
      <c r="C39" s="295"/>
      <c r="D39" s="175" t="s">
        <v>64</v>
      </c>
      <c r="E39" s="327"/>
      <c r="F39" s="327"/>
      <c r="G39" s="327"/>
      <c r="H39" s="327"/>
      <c r="I39" s="327"/>
      <c r="J39" s="291"/>
      <c r="K39" s="21"/>
      <c r="L39" s="8"/>
      <c r="M39" s="8"/>
      <c r="N39" s="9"/>
    </row>
    <row r="40" spans="1:108" ht="22.5">
      <c r="A40" s="748" t="s">
        <v>109</v>
      </c>
      <c r="B40" s="775" t="s">
        <v>105</v>
      </c>
      <c r="C40" s="277" t="s">
        <v>110</v>
      </c>
      <c r="D40" s="318" t="s">
        <v>9</v>
      </c>
      <c r="E40" s="1"/>
      <c r="F40" s="1"/>
      <c r="G40" s="1"/>
      <c r="J40" s="53"/>
      <c r="K40" s="21"/>
      <c r="L40" s="21"/>
    </row>
    <row r="41" spans="1:108" ht="22.5">
      <c r="A41" s="749"/>
      <c r="B41" s="776"/>
      <c r="C41" s="277" t="s">
        <v>111</v>
      </c>
      <c r="D41" s="318" t="s">
        <v>9</v>
      </c>
      <c r="E41" s="1"/>
      <c r="F41" s="1"/>
      <c r="G41" s="1"/>
      <c r="J41" s="53"/>
      <c r="K41" s="21"/>
      <c r="L41" s="21"/>
    </row>
    <row r="42" spans="1:108">
      <c r="A42" s="749"/>
      <c r="B42" s="776"/>
      <c r="C42" s="277" t="s">
        <v>112</v>
      </c>
      <c r="D42" s="318" t="s">
        <v>9</v>
      </c>
      <c r="E42" s="1"/>
      <c r="F42" s="1"/>
      <c r="G42" s="1"/>
      <c r="J42" s="53"/>
      <c r="K42" s="21"/>
      <c r="L42" s="21"/>
    </row>
    <row r="43" spans="1:108">
      <c r="A43" s="749"/>
      <c r="B43" s="776"/>
      <c r="C43" s="277" t="s">
        <v>113</v>
      </c>
      <c r="D43" s="318" t="s">
        <v>9</v>
      </c>
      <c r="E43" s="1"/>
      <c r="F43" s="1"/>
      <c r="G43" s="1"/>
      <c r="J43" s="53"/>
      <c r="K43" s="21"/>
      <c r="L43" s="21"/>
    </row>
    <row r="44" spans="1:108">
      <c r="A44" s="749"/>
      <c r="B44" s="777"/>
      <c r="C44" s="462" t="s">
        <v>34</v>
      </c>
      <c r="D44" s="318" t="s">
        <v>9</v>
      </c>
      <c r="E44" s="1"/>
      <c r="F44" s="1"/>
      <c r="G44" s="1"/>
      <c r="J44" s="53"/>
      <c r="K44" s="21"/>
      <c r="L44" s="21"/>
    </row>
    <row r="45" spans="1:108" ht="22.5">
      <c r="A45" s="749"/>
      <c r="B45" s="775" t="s">
        <v>107</v>
      </c>
      <c r="C45" s="277" t="s">
        <v>110</v>
      </c>
      <c r="D45" s="318" t="s">
        <v>9</v>
      </c>
      <c r="E45" s="1"/>
      <c r="F45" s="1"/>
      <c r="G45" s="1"/>
      <c r="J45" s="53"/>
      <c r="K45" s="21"/>
      <c r="L45" s="21"/>
    </row>
    <row r="46" spans="1:108" ht="22.5">
      <c r="A46" s="749"/>
      <c r="B46" s="776"/>
      <c r="C46" s="277" t="s">
        <v>111</v>
      </c>
      <c r="D46" s="318" t="s">
        <v>9</v>
      </c>
      <c r="E46" s="1"/>
      <c r="F46" s="1"/>
      <c r="G46" s="1"/>
      <c r="J46" s="53"/>
      <c r="K46" s="21"/>
      <c r="L46" s="21"/>
    </row>
    <row r="47" spans="1:108">
      <c r="A47" s="749"/>
      <c r="B47" s="776"/>
      <c r="C47" s="277" t="s">
        <v>112</v>
      </c>
      <c r="D47" s="318">
        <v>1090</v>
      </c>
      <c r="E47" s="1"/>
      <c r="F47" s="1"/>
      <c r="G47" s="1"/>
      <c r="J47" s="53"/>
      <c r="K47" s="21"/>
      <c r="L47" s="21"/>
    </row>
    <row r="48" spans="1:108">
      <c r="A48" s="749"/>
      <c r="B48" s="776"/>
      <c r="C48" s="277" t="s">
        <v>113</v>
      </c>
      <c r="D48" s="318" t="s">
        <v>9</v>
      </c>
      <c r="E48" s="1"/>
      <c r="F48" s="1"/>
      <c r="G48" s="1"/>
      <c r="J48" s="53"/>
      <c r="K48" s="21"/>
      <c r="L48" s="21"/>
    </row>
    <row r="49" spans="1:12">
      <c r="A49" s="749"/>
      <c r="B49" s="777"/>
      <c r="C49" s="462" t="s">
        <v>34</v>
      </c>
      <c r="D49" s="318">
        <v>1090</v>
      </c>
      <c r="E49" s="1"/>
      <c r="F49" s="1"/>
      <c r="G49" s="1"/>
      <c r="J49" s="53"/>
      <c r="K49" s="21"/>
      <c r="L49" s="21"/>
    </row>
    <row r="50" spans="1:12" ht="22.5">
      <c r="A50" s="748" t="s">
        <v>273</v>
      </c>
      <c r="B50" s="775" t="s">
        <v>105</v>
      </c>
      <c r="C50" s="277" t="s">
        <v>110</v>
      </c>
      <c r="D50" s="318" t="s">
        <v>9</v>
      </c>
      <c r="E50" s="1"/>
      <c r="F50" s="1"/>
      <c r="G50" s="1"/>
      <c r="J50" s="53"/>
      <c r="K50" s="21"/>
      <c r="L50" s="21"/>
    </row>
    <row r="51" spans="1:12" ht="22.5">
      <c r="A51" s="749"/>
      <c r="B51" s="776"/>
      <c r="C51" s="277" t="s">
        <v>111</v>
      </c>
      <c r="D51" s="318" t="s">
        <v>9</v>
      </c>
      <c r="E51" s="1"/>
      <c r="F51" s="1"/>
      <c r="G51" s="1"/>
      <c r="J51" s="53"/>
      <c r="K51" s="21"/>
      <c r="L51" s="21"/>
    </row>
    <row r="52" spans="1:12">
      <c r="A52" s="749"/>
      <c r="B52" s="776"/>
      <c r="C52" s="277" t="s">
        <v>112</v>
      </c>
      <c r="D52" s="318">
        <v>1441</v>
      </c>
      <c r="E52" s="1"/>
      <c r="F52" s="1"/>
      <c r="G52" s="1"/>
      <c r="J52" s="53"/>
      <c r="K52" s="21"/>
      <c r="L52" s="21"/>
    </row>
    <row r="53" spans="1:12">
      <c r="A53" s="749"/>
      <c r="B53" s="776"/>
      <c r="C53" s="277" t="s">
        <v>113</v>
      </c>
      <c r="D53" s="318" t="s">
        <v>9</v>
      </c>
      <c r="E53" s="1"/>
      <c r="F53" s="1"/>
      <c r="G53" s="1"/>
      <c r="J53" s="53"/>
      <c r="K53" s="21"/>
      <c r="L53" s="21"/>
    </row>
    <row r="54" spans="1:12">
      <c r="A54" s="749"/>
      <c r="B54" s="777"/>
      <c r="C54" s="462" t="s">
        <v>34</v>
      </c>
      <c r="D54" s="318">
        <v>1441</v>
      </c>
      <c r="E54" s="1"/>
      <c r="F54" s="1"/>
      <c r="G54" s="1"/>
      <c r="J54" s="53"/>
      <c r="K54" s="21"/>
      <c r="L54" s="21"/>
    </row>
    <row r="55" spans="1:12" ht="22.5">
      <c r="A55" s="749"/>
      <c r="B55" s="775" t="s">
        <v>107</v>
      </c>
      <c r="C55" s="277" t="s">
        <v>110</v>
      </c>
      <c r="D55" s="318" t="s">
        <v>9</v>
      </c>
      <c r="E55" s="1"/>
      <c r="F55" s="1"/>
      <c r="G55" s="1"/>
      <c r="J55" s="53"/>
      <c r="K55" s="21"/>
      <c r="L55" s="21"/>
    </row>
    <row r="56" spans="1:12" ht="22.5">
      <c r="A56" s="749"/>
      <c r="B56" s="776"/>
      <c r="C56" s="277" t="s">
        <v>111</v>
      </c>
      <c r="D56" s="318" t="s">
        <v>9</v>
      </c>
      <c r="E56" s="240"/>
      <c r="F56" s="240"/>
      <c r="G56" s="240"/>
      <c r="H56" s="240"/>
      <c r="I56" s="240"/>
      <c r="J56" s="54"/>
      <c r="K56" s="21"/>
    </row>
    <row r="57" spans="1:12">
      <c r="A57" s="749"/>
      <c r="B57" s="776"/>
      <c r="C57" s="277" t="s">
        <v>112</v>
      </c>
      <c r="D57" s="318">
        <v>1154</v>
      </c>
      <c r="E57" s="328"/>
      <c r="F57" s="329"/>
      <c r="G57" s="328"/>
      <c r="H57" s="328"/>
      <c r="I57" s="329"/>
      <c r="J57" s="328"/>
      <c r="K57" s="21"/>
    </row>
    <row r="58" spans="1:12" ht="12" thickBot="1">
      <c r="A58" s="749"/>
      <c r="B58" s="776"/>
      <c r="C58" s="330" t="s">
        <v>113</v>
      </c>
      <c r="D58" s="318" t="s">
        <v>9</v>
      </c>
      <c r="E58" s="331"/>
      <c r="F58" s="332"/>
      <c r="G58" s="333"/>
      <c r="H58" s="328"/>
      <c r="I58" s="329"/>
      <c r="J58" s="328"/>
      <c r="K58" s="21"/>
    </row>
    <row r="59" spans="1:12" ht="12" thickBot="1">
      <c r="A59" s="750"/>
      <c r="B59" s="777"/>
      <c r="C59" s="604" t="s">
        <v>34</v>
      </c>
      <c r="D59" s="334">
        <v>1154</v>
      </c>
      <c r="E59" s="43"/>
      <c r="F59" s="293"/>
      <c r="G59" s="43"/>
      <c r="H59" s="333"/>
      <c r="I59" s="335"/>
      <c r="J59" s="333"/>
      <c r="K59" s="21"/>
    </row>
    <row r="60" spans="1:12" ht="15" customHeight="1" thickBot="1">
      <c r="A60" s="336"/>
      <c r="B60" s="337"/>
      <c r="C60" s="324"/>
      <c r="D60" s="325"/>
      <c r="E60" s="1"/>
      <c r="F60" s="1"/>
      <c r="G60" s="1"/>
      <c r="H60" s="53"/>
      <c r="I60" s="338"/>
      <c r="J60" s="45"/>
      <c r="K60" s="14"/>
    </row>
    <row r="61" spans="1:12" ht="15" customHeight="1">
      <c r="A61" s="741" t="s">
        <v>114</v>
      </c>
      <c r="B61" s="741"/>
      <c r="C61" s="324"/>
      <c r="D61" s="325"/>
      <c r="E61" s="1"/>
      <c r="F61" s="1"/>
      <c r="G61" s="1"/>
      <c r="I61" s="338"/>
      <c r="J61" s="45"/>
      <c r="K61" s="14"/>
    </row>
    <row r="62" spans="1:12" ht="15" customHeight="1">
      <c r="A62" s="742"/>
      <c r="B62" s="742"/>
      <c r="C62" s="339"/>
      <c r="D62" s="339"/>
      <c r="E62" s="339"/>
      <c r="F62" s="339"/>
      <c r="G62" s="340"/>
      <c r="I62" s="158"/>
      <c r="J62" s="45"/>
    </row>
    <row r="63" spans="1:12" ht="15" customHeight="1">
      <c r="A63" s="341"/>
      <c r="B63" s="342"/>
      <c r="C63" s="343"/>
      <c r="D63" s="344" t="s">
        <v>64</v>
      </c>
      <c r="E63" s="345" t="s">
        <v>39</v>
      </c>
      <c r="F63" s="346" t="s">
        <v>85</v>
      </c>
      <c r="G63" s="347" t="s">
        <v>66</v>
      </c>
      <c r="I63" s="18"/>
    </row>
    <row r="64" spans="1:12" ht="15" customHeight="1">
      <c r="A64" s="748" t="s">
        <v>115</v>
      </c>
      <c r="B64" s="778" t="s">
        <v>116</v>
      </c>
      <c r="C64" s="779"/>
      <c r="D64" s="348">
        <v>1.512</v>
      </c>
      <c r="E64" s="349">
        <v>1.512</v>
      </c>
      <c r="F64" s="350">
        <v>0.86899999999999999</v>
      </c>
      <c r="G64" s="351">
        <v>5.8970000000000002</v>
      </c>
      <c r="I64" s="18"/>
    </row>
    <row r="65" spans="1:9" ht="15" customHeight="1">
      <c r="A65" s="749"/>
      <c r="B65" s="778" t="s">
        <v>117</v>
      </c>
      <c r="C65" s="779"/>
      <c r="D65" s="348">
        <v>0.54100000000000004</v>
      </c>
      <c r="E65" s="349">
        <v>0.54100000000000004</v>
      </c>
      <c r="F65" s="350" t="s">
        <v>9</v>
      </c>
      <c r="G65" s="351" t="s">
        <v>9</v>
      </c>
      <c r="I65" s="18"/>
    </row>
    <row r="66" spans="1:9" ht="15" customHeight="1">
      <c r="A66" s="749"/>
      <c r="B66" s="778" t="s">
        <v>118</v>
      </c>
      <c r="C66" s="779"/>
      <c r="D66" s="348">
        <v>0.28799999999999998</v>
      </c>
      <c r="E66" s="349">
        <v>0.28799999999999998</v>
      </c>
      <c r="F66" s="350">
        <v>0.29099999999999998</v>
      </c>
      <c r="G66" s="351">
        <v>3.0000000000000001E-3</v>
      </c>
      <c r="I66" s="18"/>
    </row>
    <row r="67" spans="1:9" ht="15" customHeight="1">
      <c r="A67" s="749"/>
      <c r="B67" s="778" t="s">
        <v>119</v>
      </c>
      <c r="C67" s="779"/>
      <c r="D67" s="348">
        <v>1.198</v>
      </c>
      <c r="E67" s="349">
        <v>1.198</v>
      </c>
      <c r="F67" s="350">
        <v>0.58099999999999996</v>
      </c>
      <c r="G67" s="351">
        <v>1.7330000000000001</v>
      </c>
      <c r="I67" s="18"/>
    </row>
    <row r="68" spans="1:9" ht="15" customHeight="1">
      <c r="A68" s="750"/>
      <c r="B68" s="778" t="s">
        <v>120</v>
      </c>
      <c r="C68" s="779"/>
      <c r="D68" s="348">
        <v>0.17899999999999999</v>
      </c>
      <c r="E68" s="349">
        <v>0.17899999999999999</v>
      </c>
      <c r="F68" s="350">
        <v>0.11</v>
      </c>
      <c r="G68" s="351" t="s">
        <v>9</v>
      </c>
      <c r="I68" s="18"/>
    </row>
    <row r="69" spans="1:9" ht="15" customHeight="1">
      <c r="A69" s="202"/>
      <c r="B69" s="202"/>
      <c r="C69" s="202"/>
      <c r="D69" s="202"/>
      <c r="E69" s="202"/>
      <c r="F69" s="202"/>
      <c r="G69" s="352"/>
      <c r="I69" s="18"/>
    </row>
    <row r="70" spans="1:9" ht="15" customHeight="1">
      <c r="A70" s="65"/>
      <c r="I70" s="241"/>
    </row>
    <row r="71" spans="1:9" ht="15" customHeight="1">
      <c r="A71" s="1" t="s">
        <v>244</v>
      </c>
      <c r="I71" s="241"/>
    </row>
    <row r="72" spans="1:9">
      <c r="A72" s="65"/>
      <c r="I72" s="241"/>
    </row>
    <row r="73" spans="1:9">
      <c r="A73" s="65"/>
      <c r="I73" s="241"/>
    </row>
    <row r="74" spans="1:9">
      <c r="A74" s="65"/>
      <c r="I74" s="241"/>
    </row>
    <row r="75" spans="1:9">
      <c r="A75" s="232"/>
      <c r="I75" s="241"/>
    </row>
    <row r="76" spans="1:9">
      <c r="A76" s="232"/>
      <c r="I76" s="241"/>
    </row>
    <row r="77" spans="1:9">
      <c r="A77" s="232"/>
      <c r="I77" s="195"/>
    </row>
    <row r="78" spans="1:9">
      <c r="A78" s="232"/>
    </row>
    <row r="79" spans="1:9">
      <c r="A79" s="232"/>
    </row>
  </sheetData>
  <mergeCells count="33">
    <mergeCell ref="A64:A68"/>
    <mergeCell ref="B67:C67"/>
    <mergeCell ref="B24:B26"/>
    <mergeCell ref="B27:B29"/>
    <mergeCell ref="B30:B32"/>
    <mergeCell ref="B33:B35"/>
    <mergeCell ref="B40:B44"/>
    <mergeCell ref="A61:B62"/>
    <mergeCell ref="B68:C68"/>
    <mergeCell ref="B65:C65"/>
    <mergeCell ref="B66:C66"/>
    <mergeCell ref="A40:A49"/>
    <mergeCell ref="A50:A59"/>
    <mergeCell ref="E21:J38"/>
    <mergeCell ref="B45:B49"/>
    <mergeCell ref="B50:B54"/>
    <mergeCell ref="B55:B59"/>
    <mergeCell ref="B64:C64"/>
    <mergeCell ref="A7:C8"/>
    <mergeCell ref="A21:C22"/>
    <mergeCell ref="A37:C38"/>
    <mergeCell ref="A30:A35"/>
    <mergeCell ref="A24:A29"/>
    <mergeCell ref="B16:C16"/>
    <mergeCell ref="B17:C17"/>
    <mergeCell ref="B18:C18"/>
    <mergeCell ref="A12:A18"/>
    <mergeCell ref="A10:C10"/>
    <mergeCell ref="J17:J18"/>
    <mergeCell ref="B12:C12"/>
    <mergeCell ref="B13:C13"/>
    <mergeCell ref="B14:C14"/>
    <mergeCell ref="B15:C15"/>
  </mergeCells>
  <pageMargins left="0.7" right="0.7" top="0.75" bottom="0.75" header="0.3" footer="0.3"/>
  <pageSetup orientation="portrait" r:id="rId1"/>
  <ignoredErrors>
    <ignoredError sqref="D18:H18" formulaRange="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14999847407452621"/>
  </sheetPr>
  <dimension ref="A1:M39"/>
  <sheetViews>
    <sheetView showGridLines="0" zoomScaleNormal="100" workbookViewId="0">
      <selection activeCell="B30" sqref="B30"/>
    </sheetView>
  </sheetViews>
  <sheetFormatPr defaultColWidth="8.5703125" defaultRowHeight="11.25"/>
  <cols>
    <col min="1" max="1" width="28.85546875" style="1" customWidth="1"/>
    <col min="2" max="2" width="18.7109375" style="1" customWidth="1"/>
    <col min="3" max="3" width="9.7109375" style="59" customWidth="1"/>
    <col min="4" max="4" width="9.85546875" style="59" customWidth="1"/>
    <col min="5" max="5" width="11.85546875" style="59" customWidth="1"/>
    <col min="6" max="6" width="10.5703125" style="59" customWidth="1"/>
    <col min="7" max="7" width="8.42578125" style="1" customWidth="1"/>
    <col min="8" max="8" width="7.42578125" style="1" customWidth="1"/>
    <col min="9" max="9" width="8.140625" style="1" customWidth="1"/>
    <col min="10" max="10" width="39.28515625" style="1" customWidth="1"/>
    <col min="11" max="11" width="13.42578125" style="1" customWidth="1"/>
    <col min="12" max="12" width="10.5703125" style="1" customWidth="1"/>
    <col min="13" max="13" width="11.5703125" style="1" customWidth="1"/>
    <col min="14" max="16384" width="8.5703125" style="1"/>
  </cols>
  <sheetData>
    <row r="1" spans="1:13" ht="15" customHeight="1"/>
    <row r="2" spans="1:13" ht="15" customHeight="1"/>
    <row r="3" spans="1:13" ht="24.75" customHeight="1"/>
    <row r="4" spans="1:13" ht="15" customHeight="1">
      <c r="A4" s="94"/>
      <c r="B4" s="94"/>
      <c r="C4" s="94"/>
      <c r="D4" s="94"/>
      <c r="E4" s="94"/>
      <c r="F4" s="94"/>
      <c r="G4" s="94"/>
      <c r="H4" s="94"/>
      <c r="I4" s="94"/>
    </row>
    <row r="5" spans="1:13" s="61" customFormat="1" ht="15" customHeight="1">
      <c r="A5" s="784" t="s">
        <v>121</v>
      </c>
      <c r="B5" s="60"/>
    </row>
    <row r="6" spans="1:13" ht="15" customHeight="1" thickBot="1">
      <c r="A6" s="784"/>
      <c r="B6" s="100"/>
      <c r="C6" s="108"/>
      <c r="D6" s="27"/>
      <c r="E6" s="106"/>
      <c r="F6" s="107"/>
      <c r="G6" s="18"/>
      <c r="H6" s="2"/>
      <c r="I6" s="3"/>
      <c r="J6" s="4"/>
      <c r="K6" s="4"/>
      <c r="L6" s="4"/>
    </row>
    <row r="7" spans="1:13" ht="15" customHeight="1" thickBot="1">
      <c r="A7" s="741" t="s">
        <v>122</v>
      </c>
      <c r="B7" s="741"/>
      <c r="C7" s="135"/>
      <c r="D7" s="132"/>
      <c r="E7" s="132"/>
      <c r="F7" s="132"/>
      <c r="G7" s="132"/>
      <c r="H7" s="135"/>
      <c r="I7" s="43"/>
    </row>
    <row r="8" spans="1:13" ht="15" customHeight="1" thickBot="1">
      <c r="A8" s="742"/>
      <c r="B8" s="742"/>
      <c r="C8" s="22"/>
      <c r="D8" s="30"/>
      <c r="E8" s="30"/>
      <c r="F8" s="109"/>
      <c r="G8" s="17"/>
      <c r="I8" s="51"/>
      <c r="J8" s="3"/>
      <c r="K8" s="4"/>
      <c r="L8" s="4"/>
    </row>
    <row r="9" spans="1:13" ht="15" customHeight="1">
      <c r="A9" s="353"/>
      <c r="B9" s="295"/>
      <c r="C9" s="354" t="s">
        <v>39</v>
      </c>
      <c r="D9" s="264" t="s">
        <v>65</v>
      </c>
      <c r="E9" s="143" t="s">
        <v>66</v>
      </c>
      <c r="F9" s="193" t="s">
        <v>123</v>
      </c>
      <c r="G9" s="244" t="s">
        <v>124</v>
      </c>
      <c r="H9" s="244" t="s">
        <v>87</v>
      </c>
      <c r="I9" s="271" t="s">
        <v>89</v>
      </c>
      <c r="J9" s="8"/>
      <c r="K9" s="8"/>
      <c r="L9" s="8"/>
      <c r="M9" s="9"/>
    </row>
    <row r="10" spans="1:13" ht="20.45" customHeight="1">
      <c r="A10" s="766" t="s">
        <v>126</v>
      </c>
      <c r="B10" s="783"/>
      <c r="C10" s="355">
        <v>19</v>
      </c>
      <c r="D10" s="251">
        <v>60</v>
      </c>
      <c r="E10" s="273">
        <v>584</v>
      </c>
      <c r="F10" s="273">
        <v>21</v>
      </c>
      <c r="G10" s="273">
        <v>23</v>
      </c>
      <c r="H10" s="273">
        <v>20</v>
      </c>
      <c r="I10" s="274">
        <v>1</v>
      </c>
      <c r="J10" s="12"/>
      <c r="K10" s="12"/>
      <c r="L10" s="12"/>
      <c r="M10" s="12"/>
    </row>
    <row r="11" spans="1:13" ht="15" customHeight="1">
      <c r="A11" s="748" t="s">
        <v>127</v>
      </c>
      <c r="B11" s="356" t="s">
        <v>128</v>
      </c>
      <c r="C11" s="357">
        <v>140</v>
      </c>
      <c r="D11" s="273" t="s">
        <v>9</v>
      </c>
      <c r="E11" s="273">
        <v>191</v>
      </c>
      <c r="F11" s="273">
        <v>66</v>
      </c>
      <c r="G11" s="273">
        <v>35</v>
      </c>
      <c r="H11" s="273" t="s">
        <v>9</v>
      </c>
      <c r="I11" s="274">
        <v>143</v>
      </c>
      <c r="J11" s="12"/>
      <c r="K11" s="12"/>
      <c r="L11" s="12"/>
      <c r="M11" s="12"/>
    </row>
    <row r="12" spans="1:13" ht="15" customHeight="1">
      <c r="A12" s="749"/>
      <c r="B12" s="358" t="s">
        <v>129</v>
      </c>
      <c r="C12" s="357">
        <v>79</v>
      </c>
      <c r="D12" s="273" t="s">
        <v>9</v>
      </c>
      <c r="E12" s="273" t="s">
        <v>9</v>
      </c>
      <c r="F12" s="273">
        <v>60</v>
      </c>
      <c r="G12" s="273">
        <v>35</v>
      </c>
      <c r="H12" s="273" t="s">
        <v>9</v>
      </c>
      <c r="I12" s="274">
        <v>96</v>
      </c>
      <c r="J12" s="12"/>
      <c r="K12" s="12"/>
      <c r="L12" s="12"/>
      <c r="M12" s="12"/>
    </row>
    <row r="13" spans="1:13" ht="15" customHeight="1">
      <c r="A13" s="749"/>
      <c r="B13" s="358" t="s">
        <v>130</v>
      </c>
      <c r="C13" s="357">
        <v>125</v>
      </c>
      <c r="D13" s="273" t="s">
        <v>9</v>
      </c>
      <c r="E13" s="273" t="s">
        <v>9</v>
      </c>
      <c r="F13" s="273">
        <v>111</v>
      </c>
      <c r="G13" s="273">
        <v>13</v>
      </c>
      <c r="H13" s="273" t="s">
        <v>9</v>
      </c>
      <c r="I13" s="274">
        <v>39</v>
      </c>
      <c r="J13" s="12"/>
      <c r="K13" s="12"/>
      <c r="L13" s="12"/>
      <c r="M13" s="12"/>
    </row>
    <row r="14" spans="1:13" ht="15" customHeight="1">
      <c r="A14" s="750"/>
      <c r="B14" s="356" t="s">
        <v>131</v>
      </c>
      <c r="C14" s="247">
        <v>127</v>
      </c>
      <c r="D14" s="252" t="s">
        <v>9</v>
      </c>
      <c r="E14" s="252">
        <v>309</v>
      </c>
      <c r="F14" s="252">
        <v>104</v>
      </c>
      <c r="G14" s="252">
        <v>18</v>
      </c>
      <c r="H14" s="251" t="s">
        <v>9</v>
      </c>
      <c r="I14" s="308">
        <v>28</v>
      </c>
      <c r="J14" s="14"/>
      <c r="K14" s="14"/>
      <c r="L14" s="14"/>
      <c r="M14" s="14"/>
    </row>
    <row r="15" spans="1:13" ht="15" customHeight="1">
      <c r="A15" s="90"/>
      <c r="B15" s="359"/>
      <c r="C15" s="12"/>
      <c r="D15" s="14"/>
      <c r="E15" s="14"/>
      <c r="F15" s="14"/>
      <c r="G15" s="14"/>
      <c r="H15" s="14"/>
      <c r="I15" s="14"/>
      <c r="J15" s="14"/>
      <c r="K15" s="14"/>
      <c r="L15" s="14"/>
      <c r="M15" s="14"/>
    </row>
    <row r="16" spans="1:13" ht="12" thickBot="1">
      <c r="A16" s="232" t="s">
        <v>132</v>
      </c>
      <c r="B16" s="158"/>
      <c r="C16" s="160"/>
      <c r="D16" s="237"/>
      <c r="E16" s="72"/>
      <c r="F16" s="72"/>
      <c r="G16" s="360"/>
      <c r="H16" s="195"/>
      <c r="I16" s="79"/>
      <c r="J16" s="20"/>
    </row>
    <row r="17" spans="1:13">
      <c r="A17" s="1" t="s">
        <v>245</v>
      </c>
      <c r="B17" s="18"/>
      <c r="C17" s="78"/>
      <c r="E17" s="124"/>
      <c r="F17" s="124"/>
      <c r="H17" s="241"/>
      <c r="I17" s="18"/>
    </row>
    <row r="18" spans="1:13">
      <c r="A18" s="1" t="s">
        <v>133</v>
      </c>
      <c r="B18" s="18"/>
      <c r="C18" s="78"/>
      <c r="E18" s="124"/>
      <c r="F18" s="124"/>
      <c r="H18" s="241"/>
      <c r="I18" s="18"/>
    </row>
    <row r="19" spans="1:13">
      <c r="A19" s="1" t="s">
        <v>134</v>
      </c>
      <c r="B19" s="18"/>
      <c r="C19" s="78"/>
      <c r="E19" s="124"/>
      <c r="F19" s="124"/>
      <c r="H19" s="241"/>
      <c r="I19" s="18"/>
    </row>
    <row r="20" spans="1:13" ht="15" customHeight="1" thickBot="1">
      <c r="B20" s="18"/>
      <c r="C20" s="78"/>
      <c r="E20" s="124"/>
      <c r="F20" s="124"/>
      <c r="H20" s="241"/>
      <c r="I20" s="18"/>
    </row>
    <row r="21" spans="1:13" ht="15" customHeight="1" thickBot="1">
      <c r="A21" s="741" t="s">
        <v>135</v>
      </c>
      <c r="B21" s="741"/>
      <c r="C21" s="135"/>
      <c r="D21" s="132"/>
      <c r="E21" s="132"/>
      <c r="F21" s="132"/>
      <c r="G21" s="132"/>
      <c r="H21" s="135"/>
      <c r="I21" s="43"/>
    </row>
    <row r="22" spans="1:13" ht="15" customHeight="1" thickBot="1">
      <c r="A22" s="742"/>
      <c r="B22" s="742"/>
      <c r="C22" s="22"/>
      <c r="D22" s="30"/>
      <c r="E22" s="30"/>
      <c r="F22" s="109"/>
      <c r="G22" s="17"/>
      <c r="I22" s="51"/>
      <c r="J22" s="3"/>
      <c r="K22" s="4"/>
      <c r="L22" s="4"/>
    </row>
    <row r="23" spans="1:13" ht="22.5" customHeight="1">
      <c r="A23" s="361"/>
      <c r="B23" s="354" t="s">
        <v>39</v>
      </c>
      <c r="C23" s="264" t="s">
        <v>65</v>
      </c>
      <c r="D23" s="143" t="s">
        <v>66</v>
      </c>
      <c r="E23" s="193" t="s">
        <v>123</v>
      </c>
      <c r="F23" s="244" t="s">
        <v>124</v>
      </c>
      <c r="G23" s="244" t="s">
        <v>87</v>
      </c>
      <c r="H23" s="244" t="s">
        <v>89</v>
      </c>
      <c r="I23" s="271" t="s">
        <v>125</v>
      </c>
      <c r="J23" s="8"/>
      <c r="K23" s="8"/>
      <c r="L23" s="8"/>
      <c r="M23" s="9"/>
    </row>
    <row r="24" spans="1:13" ht="22.5" customHeight="1">
      <c r="A24" s="321" t="s">
        <v>136</v>
      </c>
      <c r="B24" s="355">
        <v>257</v>
      </c>
      <c r="C24" s="251">
        <v>1870</v>
      </c>
      <c r="D24" s="273">
        <v>406</v>
      </c>
      <c r="E24" s="273">
        <v>262</v>
      </c>
      <c r="F24" s="273">
        <v>50</v>
      </c>
      <c r="G24" s="273">
        <v>124</v>
      </c>
      <c r="H24" s="273">
        <v>236</v>
      </c>
      <c r="I24" s="274">
        <v>115</v>
      </c>
      <c r="J24" s="12"/>
      <c r="K24" s="12"/>
      <c r="L24" s="12"/>
      <c r="M24" s="12"/>
    </row>
    <row r="25" spans="1:13" ht="22.5" customHeight="1">
      <c r="A25" s="321" t="s">
        <v>137</v>
      </c>
      <c r="B25" s="357">
        <v>251</v>
      </c>
      <c r="C25" s="273">
        <v>1870</v>
      </c>
      <c r="D25" s="273">
        <v>396</v>
      </c>
      <c r="E25" s="273">
        <v>260</v>
      </c>
      <c r="F25" s="273">
        <v>50</v>
      </c>
      <c r="G25" s="273">
        <v>107</v>
      </c>
      <c r="H25" s="273">
        <v>230</v>
      </c>
      <c r="I25" s="274">
        <v>8</v>
      </c>
      <c r="J25" s="12"/>
      <c r="K25" s="12"/>
      <c r="L25" s="12"/>
      <c r="M25" s="12"/>
    </row>
    <row r="26" spans="1:13" ht="22.5" customHeight="1">
      <c r="A26" s="301" t="s">
        <v>138</v>
      </c>
      <c r="B26" s="247">
        <v>6</v>
      </c>
      <c r="C26" s="252" t="s">
        <v>9</v>
      </c>
      <c r="D26" s="252">
        <v>10</v>
      </c>
      <c r="E26" s="252">
        <v>2</v>
      </c>
      <c r="F26" s="252" t="s">
        <v>9</v>
      </c>
      <c r="G26" s="252">
        <v>17</v>
      </c>
      <c r="H26" s="252">
        <v>6</v>
      </c>
      <c r="I26" s="308">
        <v>107</v>
      </c>
      <c r="J26" s="14"/>
      <c r="K26" s="14"/>
      <c r="L26" s="14"/>
      <c r="M26" s="14"/>
    </row>
    <row r="27" spans="1:13" ht="22.5" customHeight="1">
      <c r="A27" s="90"/>
      <c r="B27" s="90"/>
      <c r="C27" s="12"/>
      <c r="D27" s="14"/>
      <c r="E27" s="14"/>
      <c r="F27" s="14"/>
      <c r="G27" s="14"/>
      <c r="H27" s="14"/>
      <c r="I27" s="14"/>
      <c r="J27" s="14"/>
      <c r="K27" s="14"/>
      <c r="L27" s="14"/>
      <c r="M27" s="14"/>
    </row>
    <row r="28" spans="1:13">
      <c r="A28" s="232" t="s">
        <v>246</v>
      </c>
    </row>
    <row r="29" spans="1:13">
      <c r="A29" s="232" t="s">
        <v>274</v>
      </c>
    </row>
    <row r="30" spans="1:13">
      <c r="A30" s="232" t="s">
        <v>139</v>
      </c>
    </row>
    <row r="31" spans="1:13">
      <c r="A31" s="362"/>
    </row>
    <row r="32" spans="1:13">
      <c r="A32" s="363"/>
    </row>
    <row r="33" spans="1:1" s="61" customFormat="1" ht="15">
      <c r="A33" s="1"/>
    </row>
    <row r="34" spans="1:1" s="61" customFormat="1" ht="15">
      <c r="A34" s="1"/>
    </row>
    <row r="35" spans="1:1" s="61" customFormat="1" ht="15">
      <c r="A35" s="1"/>
    </row>
    <row r="36" spans="1:1" s="61" customFormat="1" ht="15">
      <c r="A36" s="1"/>
    </row>
    <row r="37" spans="1:1" s="61" customFormat="1" ht="15">
      <c r="A37" s="1"/>
    </row>
    <row r="38" spans="1:1" s="61" customFormat="1" ht="15">
      <c r="A38" s="1"/>
    </row>
    <row r="39" spans="1:1" s="61" customFormat="1" ht="15">
      <c r="A39" s="1"/>
    </row>
  </sheetData>
  <mergeCells count="5">
    <mergeCell ref="A21:B22"/>
    <mergeCell ref="A11:A14"/>
    <mergeCell ref="A10:B10"/>
    <mergeCell ref="A5:A6"/>
    <mergeCell ref="A7:B8"/>
  </mergeCells>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0" tint="-0.14999847407452621"/>
  </sheetPr>
  <dimension ref="A1:J32"/>
  <sheetViews>
    <sheetView showGridLines="0" zoomScaleNormal="100" workbookViewId="0">
      <selection activeCell="A23" sqref="A23"/>
    </sheetView>
  </sheetViews>
  <sheetFormatPr defaultColWidth="8.5703125" defaultRowHeight="11.25"/>
  <cols>
    <col min="1" max="1" width="29.5703125" style="1" customWidth="1"/>
    <col min="2" max="2" width="23.42578125" style="1" customWidth="1"/>
    <col min="3" max="3" width="28.28515625" style="59" customWidth="1"/>
    <col min="4" max="4" width="21.42578125" style="1" customWidth="1"/>
    <col min="5" max="5" width="24.42578125" style="1" customWidth="1"/>
    <col min="6" max="7" width="11.42578125" style="1" customWidth="1"/>
    <col min="8" max="8" width="13.42578125" style="1" customWidth="1"/>
    <col min="9" max="9" width="10.5703125" style="1" customWidth="1"/>
    <col min="10" max="10" width="11.5703125" style="1" customWidth="1"/>
    <col min="11" max="16384" width="8.5703125" style="1"/>
  </cols>
  <sheetData>
    <row r="1" spans="1:10" ht="15" customHeight="1"/>
    <row r="2" spans="1:10" ht="15" customHeight="1"/>
    <row r="3" spans="1:10" ht="15" customHeight="1"/>
    <row r="4" spans="1:10" ht="15" customHeight="1"/>
    <row r="5" spans="1:10" ht="15" customHeight="1">
      <c r="A5" s="94"/>
      <c r="B5" s="94"/>
      <c r="C5" s="95"/>
      <c r="D5" s="94"/>
      <c r="E5" s="94"/>
    </row>
    <row r="6" spans="1:10" ht="15" customHeight="1">
      <c r="A6" s="784" t="s">
        <v>140</v>
      </c>
      <c r="B6" s="131"/>
    </row>
    <row r="7" spans="1:10" ht="15" customHeight="1">
      <c r="A7" s="784"/>
      <c r="B7" s="131"/>
    </row>
    <row r="8" spans="1:10" ht="15" customHeight="1">
      <c r="A8" s="741" t="s">
        <v>141</v>
      </c>
      <c r="B8" s="741"/>
      <c r="C8" s="741"/>
      <c r="D8" s="2"/>
      <c r="E8" s="3"/>
      <c r="F8" s="3"/>
      <c r="G8" s="4"/>
      <c r="H8" s="4"/>
      <c r="I8" s="4"/>
    </row>
    <row r="9" spans="1:10" ht="15" customHeight="1" thickBot="1">
      <c r="A9" s="742"/>
      <c r="B9" s="742"/>
      <c r="C9" s="742"/>
      <c r="D9" s="2"/>
      <c r="E9" s="3"/>
      <c r="F9" s="3"/>
      <c r="G9" s="4"/>
      <c r="H9" s="4"/>
      <c r="I9" s="4"/>
    </row>
    <row r="10" spans="1:10" ht="52.5" customHeight="1">
      <c r="A10" s="364"/>
      <c r="B10" s="366" t="s">
        <v>247</v>
      </c>
      <c r="C10" s="365" t="s">
        <v>142</v>
      </c>
      <c r="D10" s="366" t="s">
        <v>143</v>
      </c>
      <c r="E10" s="175" t="s">
        <v>144</v>
      </c>
      <c r="F10" s="7"/>
      <c r="G10" s="8"/>
      <c r="H10" s="8"/>
      <c r="I10" s="8"/>
      <c r="J10" s="9"/>
    </row>
    <row r="11" spans="1:10" ht="15" customHeight="1">
      <c r="A11" s="367" t="s">
        <v>39</v>
      </c>
      <c r="B11" s="287">
        <v>2042</v>
      </c>
      <c r="C11" s="586" t="s">
        <v>145</v>
      </c>
      <c r="D11" s="586" t="s">
        <v>146</v>
      </c>
      <c r="E11" s="587">
        <v>41514</v>
      </c>
      <c r="F11" s="12"/>
      <c r="G11" s="12"/>
      <c r="H11" s="12"/>
      <c r="I11" s="12"/>
      <c r="J11" s="12"/>
    </row>
    <row r="12" spans="1:10" ht="15" customHeight="1">
      <c r="A12" s="260" t="s">
        <v>65</v>
      </c>
      <c r="B12" s="590">
        <v>2031</v>
      </c>
      <c r="C12" s="588" t="s">
        <v>147</v>
      </c>
      <c r="D12" s="588" t="s">
        <v>146</v>
      </c>
      <c r="E12" s="589">
        <v>34339</v>
      </c>
      <c r="F12" s="12"/>
      <c r="G12" s="12"/>
      <c r="H12" s="12"/>
      <c r="I12" s="12"/>
      <c r="J12" s="12"/>
    </row>
    <row r="13" spans="1:10" ht="15" customHeight="1">
      <c r="A13" s="260" t="s">
        <v>66</v>
      </c>
      <c r="B13" s="590">
        <v>2038</v>
      </c>
      <c r="C13" s="588" t="s">
        <v>148</v>
      </c>
      <c r="D13" s="588" t="s">
        <v>149</v>
      </c>
      <c r="E13" s="589">
        <v>14172</v>
      </c>
    </row>
    <row r="14" spans="1:10" ht="15" customHeight="1">
      <c r="A14" s="260" t="s">
        <v>123</v>
      </c>
      <c r="B14" s="590">
        <v>2034</v>
      </c>
      <c r="C14" s="588" t="s">
        <v>150</v>
      </c>
      <c r="D14" s="588" t="s">
        <v>149</v>
      </c>
      <c r="E14" s="589">
        <v>13622</v>
      </c>
      <c r="F14" s="14"/>
      <c r="G14" s="14"/>
      <c r="H14" s="14"/>
      <c r="I14" s="14"/>
      <c r="J14" s="14"/>
    </row>
    <row r="15" spans="1:10" ht="15" customHeight="1">
      <c r="A15" s="260" t="s">
        <v>124</v>
      </c>
      <c r="B15" s="590" t="s">
        <v>9</v>
      </c>
      <c r="C15" s="588" t="s">
        <v>151</v>
      </c>
      <c r="D15" s="588" t="s">
        <v>152</v>
      </c>
      <c r="E15" s="589">
        <v>26854</v>
      </c>
    </row>
    <row r="16" spans="1:10" ht="15" customHeight="1">
      <c r="A16" s="260" t="s">
        <v>87</v>
      </c>
      <c r="B16" s="590" t="s">
        <v>9</v>
      </c>
      <c r="C16" s="588" t="s">
        <v>153</v>
      </c>
      <c r="D16" s="588" t="s">
        <v>152</v>
      </c>
      <c r="E16" s="589">
        <v>38242</v>
      </c>
    </row>
    <row r="17" spans="1:10" ht="15" customHeight="1">
      <c r="A17" s="260" t="s">
        <v>125</v>
      </c>
      <c r="B17" s="590" t="s">
        <v>9</v>
      </c>
      <c r="C17" s="588" t="s">
        <v>154</v>
      </c>
      <c r="D17" s="588" t="s">
        <v>155</v>
      </c>
      <c r="E17" s="589">
        <v>23717</v>
      </c>
      <c r="F17" s="3"/>
      <c r="G17" s="4"/>
      <c r="H17" s="4"/>
      <c r="I17" s="4"/>
    </row>
    <row r="18" spans="1:10" ht="15" customHeight="1">
      <c r="A18" s="5"/>
      <c r="B18" s="5"/>
      <c r="C18" s="6"/>
      <c r="D18" s="5"/>
      <c r="E18" s="6"/>
      <c r="F18" s="7"/>
      <c r="G18" s="8"/>
      <c r="H18" s="8"/>
      <c r="I18" s="8"/>
      <c r="J18" s="9"/>
    </row>
    <row r="19" spans="1:10" ht="15" customHeight="1">
      <c r="A19" s="232" t="s">
        <v>248</v>
      </c>
      <c r="B19" s="5"/>
      <c r="C19" s="6"/>
      <c r="D19" s="5"/>
      <c r="E19" s="6"/>
      <c r="F19" s="7"/>
      <c r="G19" s="8"/>
      <c r="H19" s="8"/>
      <c r="I19" s="8"/>
      <c r="J19" s="9"/>
    </row>
    <row r="20" spans="1:10" ht="12" thickBot="1">
      <c r="A20" s="232" t="s">
        <v>249</v>
      </c>
      <c r="B20" s="232"/>
      <c r="C20" s="160"/>
      <c r="D20" s="368"/>
    </row>
    <row r="21" spans="1:10">
      <c r="A21" s="232" t="s">
        <v>250</v>
      </c>
      <c r="B21" s="232"/>
    </row>
    <row r="22" spans="1:10">
      <c r="A22" s="232" t="s">
        <v>251</v>
      </c>
      <c r="B22" s="232"/>
    </row>
    <row r="23" spans="1:10">
      <c r="B23" s="232"/>
    </row>
    <row r="24" spans="1:10">
      <c r="A24" s="369"/>
      <c r="B24" s="369"/>
    </row>
    <row r="25" spans="1:10">
      <c r="A25" s="370"/>
      <c r="B25" s="370"/>
    </row>
    <row r="29" spans="1:10" s="61" customFormat="1" ht="15">
      <c r="A29" s="1"/>
      <c r="B29" s="1"/>
    </row>
    <row r="30" spans="1:10" s="61" customFormat="1" ht="15">
      <c r="A30" s="65"/>
      <c r="B30" s="65"/>
    </row>
    <row r="31" spans="1:10" s="61" customFormat="1" ht="15">
      <c r="A31" s="1"/>
      <c r="B31" s="1"/>
    </row>
    <row r="32" spans="1:10" s="61" customFormat="1" ht="15">
      <c r="A32" s="1"/>
      <c r="B32" s="1"/>
    </row>
  </sheetData>
  <mergeCells count="2">
    <mergeCell ref="A6:A7"/>
    <mergeCell ref="A8:C9"/>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80EE7EB9397EEC4FAEF96D640C6FA11A" ma:contentTypeVersion="19" ma:contentTypeDescription="Create a new document." ma:contentTypeScope="" ma:versionID="7a03e05c60879ace7d151cc7dd6f2d2b">
  <xsd:schema xmlns:xsd="http://www.w3.org/2001/XMLSchema" xmlns:xs="http://www.w3.org/2001/XMLSchema" xmlns:p="http://schemas.microsoft.com/office/2006/metadata/properties" xmlns:ns2="873ba93c-0e6e-45cf-a0fa-63b1300ff2ac" xmlns:ns3="d2e8888c-93c7-4a69-8650-349354eae120" targetNamespace="http://schemas.microsoft.com/office/2006/metadata/properties" ma:root="true" ma:fieldsID="5b5376b7b53bf85887919c8535fa4fb9" ns2:_="" ns3:_="">
    <xsd:import namespace="873ba93c-0e6e-45cf-a0fa-63b1300ff2ac"/>
    <xsd:import namespace="d2e8888c-93c7-4a69-8650-349354eae12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AutoKeyPoints" minOccurs="0"/>
                <xsd:element ref="ns2:MediaServiceKeyPoints" minOccurs="0"/>
                <xsd:element ref="ns2:MediaServiceOCR" minOccurs="0"/>
                <xsd:element ref="ns3:SharedWithUsers" minOccurs="0"/>
                <xsd:element ref="ns3:SharedWithDetails"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73ba93c-0e6e-45cf-a0fa-63b1300ff2a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492cdb9-8095-4adb-8577-65e2efc372e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e8888c-93c7-4a69-8650-349354eae120"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1e79231c-6ca9-4d3b-9912-7c5445804cac}" ma:internalName="TaxCatchAll" ma:showField="CatchAllData" ma:web="d2e8888c-93c7-4a69-8650-349354eae12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873ba93c-0e6e-45cf-a0fa-63b1300ff2ac">
      <Terms xmlns="http://schemas.microsoft.com/office/infopath/2007/PartnerControls"/>
    </lcf76f155ced4ddcb4097134ff3c332f>
    <TaxCatchAll xmlns="d2e8888c-93c7-4a69-8650-349354eae120"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BC9359F-C33E-4837-904B-8028466BF80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73ba93c-0e6e-45cf-a0fa-63b1300ff2ac"/>
    <ds:schemaRef ds:uri="d2e8888c-93c7-4a69-8650-349354eae12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04D3473-B078-4748-ABA1-D2EFA0B926D6}">
  <ds:schemaRefs>
    <ds:schemaRef ds:uri="http://purl.org/dc/terms/"/>
    <ds:schemaRef ds:uri="http://schemas.microsoft.com/office/infopath/2007/PartnerControls"/>
    <ds:schemaRef ds:uri="http://purl.org/dc/dcmitype/"/>
    <ds:schemaRef ds:uri="http://purl.org/dc/elements/1.1/"/>
    <ds:schemaRef ds:uri="873ba93c-0e6e-45cf-a0fa-63b1300ff2ac"/>
    <ds:schemaRef ds:uri="http://schemas.microsoft.com/office/2006/metadata/properties"/>
    <ds:schemaRef ds:uri="http://schemas.microsoft.com/office/2006/documentManagement/types"/>
    <ds:schemaRef ds:uri="http://www.w3.org/XML/1998/namespace"/>
    <ds:schemaRef ds:uri="http://schemas.openxmlformats.org/package/2006/metadata/core-properties"/>
    <ds:schemaRef ds:uri="d2e8888c-93c7-4a69-8650-349354eae120"/>
  </ds:schemaRefs>
</ds:datastoreItem>
</file>

<file path=customXml/itemProps3.xml><?xml version="1.0" encoding="utf-8"?>
<ds:datastoreItem xmlns:ds="http://schemas.openxmlformats.org/officeDocument/2006/customXml" ds:itemID="{EF081242-BE9A-434A-8288-A6AEC6322DA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15</vt:i4>
      </vt:variant>
    </vt:vector>
  </HeadingPairs>
  <TitlesOfParts>
    <vt:vector size="15" baseType="lpstr">
      <vt:lpstr>Index</vt:lpstr>
      <vt:lpstr>ESG KPIs</vt:lpstr>
      <vt:lpstr>Communities</vt:lpstr>
      <vt:lpstr>Environment</vt:lpstr>
      <vt:lpstr>GHG &amp; Energy</vt:lpstr>
      <vt:lpstr>Water</vt:lpstr>
      <vt:lpstr>Waste</vt:lpstr>
      <vt:lpstr>Biodiversity</vt:lpstr>
      <vt:lpstr>Closure</vt:lpstr>
      <vt:lpstr>Safety</vt:lpstr>
      <vt:lpstr>Our People</vt:lpstr>
      <vt:lpstr>Employment</vt:lpstr>
      <vt:lpstr>Retention</vt:lpstr>
      <vt:lpstr>Training</vt:lpstr>
      <vt:lpstr>Responsibility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Charles Gordon</dc:creator>
  <cp:keywords/>
  <dc:description/>
  <cp:lastModifiedBy>Patricia Ocejo</cp:lastModifiedBy>
  <cp:revision/>
  <dcterms:created xsi:type="dcterms:W3CDTF">2025-06-18T08:22:59Z</dcterms:created>
  <dcterms:modified xsi:type="dcterms:W3CDTF">2025-10-23T15:42:05Z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0x01010080EE7EB9397EEC4FAEF96D640C6FA11A</vt:lpwstr>
  </property>
  <property fmtid="{D5CDD505-2E9C-101B-9397-08002B2CF9AE}" pid="3" name="MediaServiceImageTags">
    <vt:lpwstr/>
  </property>
</Properties>
</file>