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https://bihocplc-my.sharepoint.com/personal/patricia_ocejo_hocplc_com/Documents/AO_LONDON/WEBSITE/2025/SUSTAINABILITY UPDATES_JUNE 2025/"/>
    </mc:Choice>
  </mc:AlternateContent>
  <xr:revisionPtr revIDLastSave="0" documentId="8_{54BAD134-E331-4160-AB5E-C9CE92DA1200}" xr6:coauthVersionLast="47" xr6:coauthVersionMax="47" xr10:uidLastSave="{00000000-0000-0000-0000-000000000000}"/>
  <bookViews>
    <workbookView xWindow="-120" yWindow="-120" windowWidth="29040" windowHeight="15840" firstSheet="1" activeTab="3" xr2:uid="{00000000-000D-0000-FFFF-FFFF00000000}"/>
  </bookViews>
  <sheets>
    <sheet name="Índice" sheetId="22" r:id="rId1"/>
    <sheet name="ESG KPIs" sheetId="21" r:id="rId2"/>
    <sheet name="Comunidades" sheetId="3" r:id="rId3"/>
    <sheet name="Medio Ambiente" sheetId="24" r:id="rId4"/>
    <sheet name="Emisiones GEI &amp; Energía" sheetId="10" r:id="rId5"/>
    <sheet name="Agua" sheetId="12" r:id="rId6"/>
    <sheet name="Residuos" sheetId="14" r:id="rId7"/>
    <sheet name="Biodiversidad" sheetId="15" r:id="rId8"/>
    <sheet name="Cierre" sheetId="16" r:id="rId9"/>
    <sheet name="Seguridad" sheetId="1" r:id="rId10"/>
    <sheet name="Nuestra gente" sheetId="25" r:id="rId11"/>
    <sheet name="Empleo" sheetId="18" r:id="rId12"/>
    <sheet name="Retención" sheetId="23" r:id="rId13"/>
    <sheet name="Capacitaciones" sheetId="17" r:id="rId14"/>
    <sheet name="Responsabilidad" sheetId="26"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5" i="14" l="1"/>
  <c r="D66" i="14"/>
  <c r="D67" i="14"/>
  <c r="D68" i="14"/>
  <c r="D64" i="14"/>
  <c r="E28" i="17" l="1"/>
  <c r="E43" i="18" l="1"/>
  <c r="I43" i="18"/>
  <c r="E30" i="18"/>
  <c r="G30" i="18"/>
  <c r="E39" i="10"/>
  <c r="E38" i="10"/>
  <c r="D39" i="10"/>
  <c r="D38" i="10"/>
  <c r="D42" i="10" s="1"/>
  <c r="C39" i="10"/>
  <c r="C38" i="10"/>
  <c r="B39" i="10"/>
  <c r="B38" i="10"/>
  <c r="B41" i="10" s="1"/>
  <c r="E43" i="10" l="1"/>
  <c r="E41" i="10"/>
  <c r="C42" i="10"/>
  <c r="C41" i="10"/>
  <c r="D43" i="10"/>
  <c r="D41" i="10"/>
  <c r="C43" i="10"/>
  <c r="E42" i="10"/>
  <c r="D33" i="23"/>
  <c r="D31" i="23"/>
  <c r="D29" i="23"/>
  <c r="D27" i="23"/>
  <c r="D25" i="23"/>
  <c r="D19" i="23"/>
  <c r="D17" i="23"/>
  <c r="D15" i="23"/>
  <c r="D13" i="23"/>
  <c r="D11" i="23"/>
  <c r="C18" i="12" l="1"/>
  <c r="D35" i="12"/>
  <c r="E35" i="12"/>
  <c r="G35" i="12"/>
  <c r="H35" i="12"/>
  <c r="I35" i="12"/>
  <c r="C29" i="12" l="1"/>
  <c r="C31" i="12" s="1"/>
  <c r="C35" i="12" s="1"/>
  <c r="C72" i="18" l="1"/>
  <c r="C55" i="18"/>
  <c r="G43" i="18"/>
  <c r="C43" i="18"/>
  <c r="C30" i="18"/>
  <c r="H16" i="18"/>
  <c r="G16" i="18"/>
  <c r="F16" i="18"/>
  <c r="E16" i="18"/>
  <c r="D16" i="18"/>
  <c r="C16" i="18"/>
  <c r="H13" i="18"/>
  <c r="G13" i="18"/>
  <c r="F13" i="18"/>
  <c r="E13" i="18"/>
  <c r="D13" i="18"/>
  <c r="C13" i="18"/>
  <c r="F40" i="17"/>
  <c r="C40" i="17" s="1"/>
  <c r="C39" i="17"/>
  <c r="C38" i="17"/>
  <c r="C37" i="17"/>
  <c r="C36" i="17"/>
  <c r="C31" i="17"/>
  <c r="C22" i="17"/>
  <c r="C21" i="17"/>
  <c r="C20" i="17"/>
  <c r="C19" i="17"/>
  <c r="C18" i="17"/>
  <c r="C17" i="17"/>
  <c r="C16" i="17"/>
  <c r="C15" i="17"/>
  <c r="C14" i="17"/>
  <c r="C13" i="17"/>
  <c r="C12" i="17"/>
  <c r="C11" i="17"/>
  <c r="H18" i="14"/>
  <c r="G18" i="14"/>
  <c r="F18" i="14"/>
  <c r="E18" i="14"/>
  <c r="D18" i="14"/>
  <c r="F32" i="12"/>
  <c r="F34" i="12" s="1"/>
  <c r="F35" i="12" s="1"/>
  <c r="F39" i="10"/>
  <c r="F38" i="10"/>
  <c r="F33" i="10"/>
  <c r="E32" i="10"/>
  <c r="D32" i="10"/>
  <c r="C32" i="10"/>
  <c r="B32" i="10"/>
  <c r="F31" i="10"/>
  <c r="F30" i="10"/>
  <c r="F29" i="10"/>
  <c r="F19" i="10"/>
  <c r="E19" i="10"/>
  <c r="D19" i="10"/>
  <c r="C19" i="10"/>
  <c r="B19" i="10"/>
  <c r="F18" i="10"/>
  <c r="E18" i="10"/>
  <c r="D18" i="10"/>
  <c r="C18" i="10"/>
  <c r="B18" i="10"/>
  <c r="D55" i="3"/>
  <c r="E55" i="3" s="1"/>
  <c r="F54" i="3"/>
  <c r="G54" i="3" s="1"/>
  <c r="E54" i="3"/>
  <c r="C54" i="3"/>
  <c r="F53" i="3"/>
  <c r="G53" i="3" s="1"/>
  <c r="E53" i="3"/>
  <c r="C53" i="3"/>
  <c r="F52" i="3"/>
  <c r="G52" i="3" s="1"/>
  <c r="E52" i="3"/>
  <c r="C52" i="3"/>
  <c r="F51" i="3"/>
  <c r="E51" i="3"/>
  <c r="G51" i="3" s="1"/>
  <c r="F50" i="3"/>
  <c r="G50" i="3" s="1"/>
  <c r="E50" i="3"/>
  <c r="C50" i="3"/>
  <c r="E49" i="3"/>
  <c r="B49" i="3"/>
  <c r="B55" i="3" s="1"/>
  <c r="F48" i="3"/>
  <c r="G48" i="3" s="1"/>
  <c r="E48" i="3"/>
  <c r="C48" i="3"/>
  <c r="D42" i="3"/>
  <c r="C42" i="3"/>
  <c r="B42" i="3"/>
  <c r="F41" i="10" l="1"/>
  <c r="D17" i="18"/>
  <c r="E17" i="18"/>
  <c r="G17" i="18"/>
  <c r="H17" i="18"/>
  <c r="C17" i="18"/>
  <c r="F21" i="10"/>
  <c r="B21" i="10"/>
  <c r="F32" i="10"/>
  <c r="D21" i="10"/>
  <c r="C21" i="10"/>
  <c r="E21" i="10"/>
  <c r="F49" i="3"/>
  <c r="G49" i="3" s="1"/>
  <c r="C49" i="3"/>
  <c r="C55" i="3"/>
  <c r="F55" i="3"/>
  <c r="G55" i="3" s="1"/>
  <c r="F17" i="18"/>
</calcChain>
</file>

<file path=xl/sharedStrings.xml><?xml version="1.0" encoding="utf-8"?>
<sst xmlns="http://schemas.openxmlformats.org/spreadsheetml/2006/main" count="663" uniqueCount="290">
  <si>
    <t>Performance Data</t>
  </si>
  <si>
    <t>ESG KPIs</t>
  </si>
  <si>
    <t>-</t>
  </si>
  <si>
    <t>163 1</t>
  </si>
  <si>
    <t>&gt;50%</t>
  </si>
  <si>
    <t>Peru</t>
  </si>
  <si>
    <t>Argentina</t>
  </si>
  <si>
    <t>Total</t>
  </si>
  <si>
    <t>#</t>
  </si>
  <si>
    <t>%</t>
  </si>
  <si>
    <t>Inmaculada</t>
  </si>
  <si>
    <t>Pallancata </t>
  </si>
  <si>
    <t>Selene </t>
  </si>
  <si>
    <t>Ares </t>
  </si>
  <si>
    <t>Arcata </t>
  </si>
  <si>
    <t>3.52 </t>
  </si>
  <si>
    <t>3.64 </t>
  </si>
  <si>
    <t>3.11 </t>
  </si>
  <si>
    <t>Hochschild</t>
  </si>
  <si>
    <t>San José</t>
  </si>
  <si>
    <t>Mara Rosa</t>
  </si>
  <si>
    <t>Industrial</t>
  </si>
  <si>
    <t>Ares</t>
  </si>
  <si>
    <t>Arcata</t>
  </si>
  <si>
    <t>Pallancata</t>
  </si>
  <si>
    <t>Selene</t>
  </si>
  <si>
    <t>Sipán</t>
  </si>
  <si>
    <t>N/A</t>
  </si>
  <si>
    <t>Chile</t>
  </si>
  <si>
    <t>Staff</t>
  </si>
  <si>
    <t>&lt; 30</t>
  </si>
  <si>
    <t>30-50</t>
  </si>
  <si>
    <t>&gt; 50</t>
  </si>
  <si>
    <t>&lt;30</t>
  </si>
  <si>
    <t>&gt;50</t>
  </si>
  <si>
    <t>FTSE4Good (/5)</t>
  </si>
  <si>
    <t>MSCI</t>
  </si>
  <si>
    <t>BBB (4.5)</t>
  </si>
  <si>
    <t>BB (4.4)</t>
  </si>
  <si>
    <t>B (4.2)</t>
  </si>
  <si>
    <t>Sustainalytics</t>
  </si>
  <si>
    <t>CDP Climate Change</t>
  </si>
  <si>
    <t>B</t>
  </si>
  <si>
    <t>CDP Water Security</t>
  </si>
  <si>
    <t>B-</t>
  </si>
  <si>
    <t>&lt; 5%</t>
  </si>
  <si>
    <t>n/a</t>
  </si>
  <si>
    <t>9 Hochschild does not sell energy (electricity, heating, cooling, or steam) as part of its business model, given that energy sales are not part of the company’s core operations.</t>
  </si>
  <si>
    <t>Comunidades</t>
  </si>
  <si>
    <t>Planeta</t>
  </si>
  <si>
    <t>Personas</t>
  </si>
  <si>
    <t>Salud y Seguridad</t>
  </si>
  <si>
    <t>Fuerza laboral local vs total (%)</t>
  </si>
  <si>
    <t>Adquisiciones locales vs totales (%)</t>
  </si>
  <si>
    <t>Inversión social vs ingresos netos (%)</t>
  </si>
  <si>
    <t>Línea Base 2021</t>
  </si>
  <si>
    <t>1er Trimestre - 2025</t>
  </si>
  <si>
    <t>2do Trimestre - 2025</t>
  </si>
  <si>
    <t>Meta al 2030</t>
  </si>
  <si>
    <t>Reducción en las emisiones GEI de alcance 1 y 2(%)</t>
  </si>
  <si>
    <t>Residuos reciclados (%)</t>
  </si>
  <si>
    <t>Consumo de agua fresca por mineral procesado (m3/ton)   </t>
  </si>
  <si>
    <t>Mujeres en la fuerza laboral (%)</t>
  </si>
  <si>
    <t>Mujeres en roles de liderazgo (%)</t>
  </si>
  <si>
    <t>Rotación voluntaria (%)</t>
  </si>
  <si>
    <t>Accidentes fatales</t>
  </si>
  <si>
    <t>Índice de frecuencia de incidentes de tiempo perdido</t>
  </si>
  <si>
    <t>Independencia del Directorio (%)</t>
  </si>
  <si>
    <t>Mujeres en el Directorio(%)</t>
  </si>
  <si>
    <t>Permanencia de Directores No Ejecutivos(años)</t>
  </si>
  <si>
    <t>6 años, 5 meses</t>
  </si>
  <si>
    <t>5 años</t>
  </si>
  <si>
    <t>5 años, 4 meses</t>
  </si>
  <si>
    <t>6 años, 4 meses</t>
  </si>
  <si>
    <t>6 años, 7 meses</t>
  </si>
  <si>
    <t>5 años, 8 meses</t>
  </si>
  <si>
    <t>&lt; 6 años</t>
  </si>
  <si>
    <t>Nuestras operaciones en Brasil están incluidas en los resultados de los KPI's de Personas desde 2022, en los de Salud y Seguridad desde 2023, y en el KPI de reducción de emisiones GEI desde 2024. Brasil se incorporará en los resultados de los KPI's restantes en enero 2025, una vez se cumpla un año fiscal completo de operaciones para evitar variabilidad en los datos causada por las actividades de construcción y puesta en marcha de Mara Rosa.</t>
  </si>
  <si>
    <t>Educación</t>
  </si>
  <si>
    <t>Salud y nutrición</t>
  </si>
  <si>
    <t>Desarrollo socio-económico</t>
  </si>
  <si>
    <t>Campañas filantrópicas</t>
  </si>
  <si>
    <t>Cultura y comunicación</t>
  </si>
  <si>
    <t>Donaciones</t>
  </si>
  <si>
    <t>Apoyo a gobiernos locales</t>
  </si>
  <si>
    <t>Inversión social en 2024(USD)</t>
  </si>
  <si>
    <t>Fuerza laboral local (empleados &amp; contratistas)en 2024</t>
  </si>
  <si>
    <t>Mujeres</t>
  </si>
  <si>
    <t>Hombres</t>
  </si>
  <si>
    <t>1 'Local' se refiere a las personas que trabajan en las unidades mineras o a los negocios dentro de las regiones en las que Hochschild opera (En Perú: Apurímac, Arequipa, Ayacucho y Cajamarca; y en Argentina: Santa Cruz). </t>
  </si>
  <si>
    <t>Proporción del gasto en adquisiciones a proveedores locales</t>
  </si>
  <si>
    <t>Perú</t>
  </si>
  <si>
    <t>Adquisiciones locales</t>
  </si>
  <si>
    <t>USD</t>
  </si>
  <si>
    <r>
      <rPr>
        <sz val="10"/>
        <color rgb="FFC4922C"/>
        <rFont val="Galano Grotesque"/>
        <family val="3"/>
      </rPr>
      <t>Nuestro enfoque de servicio a las comunidades</t>
    </r>
    <r>
      <rPr>
        <sz val="10"/>
        <rFont val="Galano Grotesque"/>
        <family val="3"/>
      </rPr>
      <t xml:space="preserve">
Nuestro enfoque de relacionamiento social se centra en generar un impacto positivo. Lo logramos a través de la construcción de alianzas duraderas con las comunidades locales y la implementación de iniciativas orientadas a atender sus necesidades.
Este enfoque está guiado por nuestra Política de Relaciones Comunitarias, que refleja nuestro compromiso con la construcción de confianza y la escucha activa de las preocupaciones de las comunidades.
A continuación se encuentran nuestros datos más recientes sobre </t>
    </r>
    <r>
      <rPr>
        <sz val="10"/>
        <color rgb="FFC4922C"/>
        <rFont val="Galano Grotesque"/>
        <family val="3"/>
      </rPr>
      <t>inversión social</t>
    </r>
    <r>
      <rPr>
        <sz val="10"/>
        <rFont val="Galano Grotesque"/>
        <family val="3"/>
      </rPr>
      <t xml:space="preserve">, </t>
    </r>
    <r>
      <rPr>
        <sz val="10"/>
        <color rgb="FFC4922C"/>
        <rFont val="Galano Grotesque"/>
        <family val="3"/>
      </rPr>
      <t>proporción de fuerza laboral local</t>
    </r>
    <r>
      <rPr>
        <sz val="10"/>
        <rFont val="Galano Grotesque"/>
        <family val="3"/>
      </rPr>
      <t xml:space="preserve"> y </t>
    </r>
    <r>
      <rPr>
        <sz val="10"/>
        <color rgb="FFC4922C"/>
        <rFont val="Galano Grotesque"/>
        <family val="3"/>
      </rPr>
      <t>gasto en adquisiciones de proveedores locales</t>
    </r>
    <r>
      <rPr>
        <sz val="10"/>
        <rFont val="Galano Grotesque"/>
        <family val="3"/>
      </rPr>
      <t>.</t>
    </r>
  </si>
  <si>
    <r>
      <rPr>
        <sz val="10"/>
        <color rgb="FFC4922C"/>
        <rFont val="Galano Grotesque"/>
        <family val="3"/>
      </rPr>
      <t>Nuestro enfoque de la protección ambiental</t>
    </r>
    <r>
      <rPr>
        <sz val="10"/>
        <rFont val="Galano Grotesque"/>
        <family val="3"/>
      </rPr>
      <t xml:space="preserve">
Hochschild está comprometido con la producción de metales con la menor huella ambiental posible. Para lograrlo, la compañía aplica prácticas de gestión ambiental de primer nivel orientadas a la protección del entorno.
Nuestra Política Ambiental aborda los impactos más relevantes de nuestras operaciones y guía nuestras actividades diarias. En línea con esta política, buscamos constantemente fortalecer nuestra cultura ambiental y reducir nuestra huella.
En las siguientes hojas se encuentran nuestros datos más recientes sobre </t>
    </r>
    <r>
      <rPr>
        <sz val="10"/>
        <color rgb="FFC4922C"/>
        <rFont val="Galano Grotesque"/>
        <family val="3"/>
      </rPr>
      <t>emisiones GEI &amp; energía</t>
    </r>
    <r>
      <rPr>
        <sz val="10"/>
        <rFont val="Galano Grotesque"/>
        <family val="3"/>
      </rPr>
      <t xml:space="preserve">, </t>
    </r>
    <r>
      <rPr>
        <sz val="10"/>
        <color rgb="FFC4922C"/>
        <rFont val="Galano Grotesque"/>
        <family val="3"/>
      </rPr>
      <t>uso del agua</t>
    </r>
    <r>
      <rPr>
        <sz val="10"/>
        <rFont val="Galano Grotesque"/>
        <family val="3"/>
      </rPr>
      <t xml:space="preserve">, </t>
    </r>
    <r>
      <rPr>
        <sz val="10"/>
        <color rgb="FFC4922C"/>
        <rFont val="Galano Grotesque"/>
        <family val="3"/>
      </rPr>
      <t>residuos</t>
    </r>
    <r>
      <rPr>
        <sz val="10"/>
        <rFont val="Galano Grotesque"/>
        <family val="3"/>
      </rPr>
      <t xml:space="preserve">, </t>
    </r>
    <r>
      <rPr>
        <sz val="10"/>
        <color rgb="FFC4922C"/>
        <rFont val="Galano Grotesque"/>
        <family val="3"/>
      </rPr>
      <t xml:space="preserve">biodiversidad </t>
    </r>
    <r>
      <rPr>
        <sz val="10"/>
        <rFont val="Galano Grotesque"/>
        <family val="3"/>
      </rPr>
      <t xml:space="preserve">y </t>
    </r>
    <r>
      <rPr>
        <sz val="10"/>
        <color rgb="FFC4922C"/>
        <rFont val="Galano Grotesque"/>
        <family val="3"/>
      </rPr>
      <t>cierre de minas</t>
    </r>
    <r>
      <rPr>
        <sz val="10"/>
        <rFont val="Galano Grotesque"/>
        <family val="3"/>
      </rPr>
      <t xml:space="preserve">. </t>
    </r>
  </si>
  <si>
    <t>Emisiones GEI &amp; Energía</t>
  </si>
  <si>
    <t>Emisiones GEI y consumo de energía por año</t>
  </si>
  <si>
    <t>Emisiones GEI y consumo de energía en 2024 por sede</t>
  </si>
  <si>
    <t>Emisiones de gases de efecto invernadero(toneladas de CO2e)</t>
  </si>
  <si>
    <t>Alcance 1: Emissions provenientes de la combustión de combustible y la operación de instalaciones (tCO2e)  </t>
  </si>
  <si>
    <t>Alcance 2: Emisiones provenientes de la electricidad total adquirida basadas en la ubicación (tCO2e) </t>
  </si>
  <si>
    <t>Alcance 2: Emisiones provenientes de la electricidad total adquirida basadas en el mercado (tCO2e)</t>
  </si>
  <si>
    <t>Emisiones totales de alcance 1 y 2 (tCO2e)</t>
  </si>
  <si>
    <t>Alcance 3: Otras emisiones indirectas de GEI (tCO2e)</t>
  </si>
  <si>
    <t>Intensidad de emisiones por onza de oro equivalente producida (tCO2e/oz Au eq)</t>
  </si>
  <si>
    <t>Intensidad de emisiones por kilo-onza de plata equivalente producida (tCO2e/koz Ag eq)</t>
  </si>
  <si>
    <t>Consumo de energía</t>
  </si>
  <si>
    <t>Consumo de energía por la combustión de combustible (MWh)</t>
  </si>
  <si>
    <t>Consumo de energía por electricidad comprada (MWh)</t>
  </si>
  <si>
    <t>Consumo de energía por electricidad vendida, calefacción, refrigeración o vapor (MWh)</t>
  </si>
  <si>
    <t>Consumo total de energía (MWh)</t>
  </si>
  <si>
    <t>Intensidad del consumo de energía por onza de oro equivalente producida (MWh/oz Au eq)</t>
  </si>
  <si>
    <t>Intensidad del consumo de energía por kilo-onza de plata equivalente producida (MWh/koz Ag eq)</t>
  </si>
  <si>
    <t>Otras sedes</t>
  </si>
  <si>
    <t>1 El método de cálculo de la huella de carbono está basado en la norma ISO14064-1 y el Estándar Corporativo de Contabilidad e Informes de Protocolo de GEI, utilizando factores de emisión del IPCC y de Perú. Gases incluidos en el cálculo de los tres alcances: CO2, CH4, N2O y tHFC.</t>
  </si>
  <si>
    <t>2 La huella de carbono de 2024 incluye datos de todo el año para Perú (activos operativos, almacenes y oficinas, anteriores y actuales), Argentina (San José y la oficina de Buenos Aires) y la oficina de Londres. Las operaciones de la Compañía en el Reino Unido consisten en una sola oficina con una ocupación de tres personas. Sus emisiones totales de alcance 1 y 2, así como su consumo de energía, representan menos del 0.01% de los totales reportados. Desde mayo 2024, fecha en que Mara Rosa inició sus operaciones y sus emisiones se volvieron significativas, los datos incluyen a Brasil (Mara Rosa y la oficina de Belo Horizonte).</t>
  </si>
  <si>
    <t>3 Los resultados de 2024 corrigen los valores divulgados en el Informe Anual de 2024, tras la verificación razonable independiente realizada en mayo de 2025.</t>
  </si>
  <si>
    <t>4 Se obtuvo la verificación limitada de las emisiones de las unidades operativas por parte de la empresa SGS en 2021 y 2022 y la verificación razonable de las emisiones de las unidades operativas por parte de Aenor en 2023 y 2024, de acuerdo con la norma ISO 140641-1:2018.</t>
  </si>
  <si>
    <t>5 Las emisiones de alcance 2 basadas en el mercado excluyen la electricidad adquirida de fuentes renovables: hidroeléctrica en Perú, eólica en Argentina y fotovoltaica en Brasil.</t>
  </si>
  <si>
    <t>6 Las emisiones biogénicas de alcance 1 son de 10.25 tCO2e y las de alcance 3 son de 1.43 tCO2e. Ambas cifras se incluyen en los totales generales informados para las emisiones de alcance 1 y 3 respectivamente.</t>
  </si>
  <si>
    <t>7 Las intensidades de emisiones y consumo de energía reflejan el alcance 1 y alcance 2 basado en la ubicación.</t>
  </si>
  <si>
    <t>8 La producción total incluye el 100% de la producción, incluida la atribuible al socio de la empresa conjunta en San José.</t>
  </si>
  <si>
    <t xml:space="preserve">10 La información recopilada sobre el consumo de energía procedente de la combustión de combustible se ha convertido a MWh a partir de galones de combustible utilizando valores caloríficos netos obtenidos del Ministerio del Ambiente del Perú. Corresponde al combustible calculado para el alcance 1. </t>
  </si>
  <si>
    <t>11 Otras sedes incluye: Las oficinas de Lima, Arequipa, Buenos Aires y Belo Horizonte offices; el almacén en Matarani; y las unidades mineras Pallancata, Selene, Ares, Arcata y Sipán.</t>
  </si>
  <si>
    <t>Extracción, descarga y consumo de agua por año</t>
  </si>
  <si>
    <t>Extracción, descarga y consumo de agua en 2024 por sede</t>
  </si>
  <si>
    <t>Consumo de agua fresca</t>
  </si>
  <si>
    <t xml:space="preserve">Consumo de agua fresca en la planta de procesamiento (m3) </t>
  </si>
  <si>
    <t>Intensidad del consumo de agua fresca por mineral procesado (m3/ton)</t>
  </si>
  <si>
    <t>Mineral procesado (ton)</t>
  </si>
  <si>
    <t>Extracción de agua (megalitros)</t>
  </si>
  <si>
    <t>Agua superficial</t>
  </si>
  <si>
    <t>Agua subterránea</t>
  </si>
  <si>
    <t>Descarga de agua (megalitros)</t>
  </si>
  <si>
    <t>Doméstica</t>
  </si>
  <si>
    <t>Consumo de agua (megalitros)</t>
  </si>
  <si>
    <t>Total de agua extraída y consumida (megalitros)</t>
  </si>
  <si>
    <t>Consumo de agua potable (litros/ persona/día)</t>
  </si>
  <si>
    <t>Agua recirculada (%)</t>
  </si>
  <si>
    <t>Generación de residuos domésticos (kg/persona/día)</t>
  </si>
  <si>
    <t>Consumo de agua potable (litros/persona/día)</t>
  </si>
  <si>
    <t>1 La planta de la unidad minera Selene no se incluyó en el cálculo del consumo de agua fresca ni del procesamiento de minerales de 2024, ya que la unidad se puso en cuidado y mantenimiento en octubre de 2023. Los resultados de 2024 también excluyen a Brasil debido a las actividades de construcción y puesta en marcha de Mara Rosa. Mara Rosa se incluirá a partir de 2025, que será el primer año fiscal completo de operaciones mineras.</t>
  </si>
  <si>
    <t>2 Toda la extracción y vertimiento de agua corresponden a agua dulce (≤1,000 mg/L de sólidos disueltos totales).</t>
  </si>
  <si>
    <t>3 Todos los resultados relacionados con el agua excluyen a Brasil debido a las actividades de construcción y puesta en marcha de Mara Rosa. Se incluirá a partir de 2025, que será el primer año fiscal completo de operaciones mineras.</t>
  </si>
  <si>
    <t>4 El total de agua extraída y consumida se calcula como la diferencia entre el total de extracción de agua y el total de vertimiento de agua. Los valores negativos reflejan que los vertimientos superan las extracciones de agua debido al aumento de las precipitaciones en nuestras unidades mineras.</t>
  </si>
  <si>
    <t>Agua</t>
  </si>
  <si>
    <t>Residuos</t>
  </si>
  <si>
    <t>Generación de residuos por tipo (toneladas)</t>
  </si>
  <si>
    <t>Residuos orgánicos y generales</t>
  </si>
  <si>
    <t>Residuos reciclables</t>
  </si>
  <si>
    <t>Residuos metálicos</t>
  </si>
  <si>
    <t>Residuos peligrosos reciclables</t>
  </si>
  <si>
    <t>Residuos peligrosos no reciclables</t>
  </si>
  <si>
    <t>Residuos electrónicos</t>
  </si>
  <si>
    <t>Residuos peligrosos desviados de la disposición final(toneladas)</t>
  </si>
  <si>
    <t>Residuos no peligrosos desviados de la disposición final (toneladas)</t>
  </si>
  <si>
    <t>Dentro de las unidades mineras</t>
  </si>
  <si>
    <t>Fuera de las unidades mineras</t>
  </si>
  <si>
    <t>Residuos orgánicos reutilizados para compost</t>
  </si>
  <si>
    <t>Residuos vendidos o donados</t>
  </si>
  <si>
    <t>Residuos dirigidos a su disposición final (toneladas)</t>
  </si>
  <si>
    <t>Residuos peligrosos dirigidos a su disposición final (toneladas)</t>
  </si>
  <si>
    <t>Residuos no peligrosos dirigidos a su disposición final</t>
  </si>
  <si>
    <t>Incineración (con recuperación de energía)</t>
  </si>
  <si>
    <t>Incineración (sin recuperación de energía)</t>
  </si>
  <si>
    <t>Relleno sanitario</t>
  </si>
  <si>
    <t>Otras operaciones de disposición final</t>
  </si>
  <si>
    <t>Desmonte y relaves</t>
  </si>
  <si>
    <t>Desmonte generado</t>
  </si>
  <si>
    <t>Material inerte generado</t>
  </si>
  <si>
    <t>Desmonte reusado</t>
  </si>
  <si>
    <t>Relaves generados</t>
  </si>
  <si>
    <t>Relaves reusados</t>
  </si>
  <si>
    <t>Todos los datos relacionados con residuos (excepto los de Residuos y Relaves) excluyen a Brasil debido a las actividades de construcción y puesta en marcha en Mara Rosa. Se incluirán a partir de 2025, que será el primer año completo de operaciones mineras.</t>
  </si>
  <si>
    <t>Generación de residuos por tipo y año(toneladas)</t>
  </si>
  <si>
    <t>Residuos desviados de la disposición final toneladas)</t>
  </si>
  <si>
    <t>Generación de desmonte y relaves en 2024 (millones de toneladas métricas)</t>
  </si>
  <si>
    <t>Biodiversidad</t>
  </si>
  <si>
    <t>Datos relacionados a biodiversidad</t>
  </si>
  <si>
    <t>Variedad de especies de flora y fauna en nuestras sedes</t>
  </si>
  <si>
    <t>Distancia de las unidades mineras a áreas naturales protegidas (km)</t>
  </si>
  <si>
    <t>Flora temporada húmeda</t>
  </si>
  <si>
    <t>Flora temporada seca</t>
  </si>
  <si>
    <t>Fauna temporada húmeda</t>
  </si>
  <si>
    <t>Fauna temporada seca</t>
  </si>
  <si>
    <t>1 Arcata e Inmaculada están ubicadas dentro de la zona de amortiguamiento de la Reserva Paisajústica Sub Cuenca del Cotahuasi, reconocida como área natural protegida por el Ministerio del Ambiente de Perú.</t>
  </si>
  <si>
    <t>2 San José no monitorea la biodiversidad semestralmente, a diferencia de las demás unidades mineras, debido a que no es un requisito de la legislación nacional.</t>
  </si>
  <si>
    <t>3 Mara Rosa sólo tuvo una campaña de monitoreo en noviembre 2024, debido a las actividades de construcción y puesta en marcha que finalizaron en mayo de 2024.</t>
  </si>
  <si>
    <t>4 En Mara Rosa, se identificó un estimado de 50 a 70 especies de insectos y abejas, que no se incluyen en la tabla.</t>
  </si>
  <si>
    <t>Gestión del impacto a la biodiversidad</t>
  </si>
  <si>
    <t>Ecosistemas naturales convertidos (ha)</t>
  </si>
  <si>
    <t>Áreas perturbadas aún no rehabilitadas (ha)</t>
  </si>
  <si>
    <t>Áreas perturbadas rehabilitadas (ha)</t>
  </si>
  <si>
    <t>1 Hochschild no recolecta especies silvestres.</t>
  </si>
  <si>
    <t>2 Hochschild no genera contaminantes. Nuestros vertimientos y emisiones cumplen con la legislación nacional de cada país en el que operamos sobre límites máximos permisibles y lo garantizamos mediante un monitoreo ambiental constante.</t>
  </si>
  <si>
    <t>3 Hochschild no realiza actividades que puedan provocar la introducción de especies exóticas.</t>
  </si>
  <si>
    <t>Cierre de minas y rehabilitación</t>
  </si>
  <si>
    <t>Cierre</t>
  </si>
  <si>
    <t>Vida de mina</t>
  </si>
  <si>
    <t>Fecha de la revisión más reciente del plan de cierre y rehabilitación de la mina</t>
  </si>
  <si>
    <t>15 de enero de 2025</t>
  </si>
  <si>
    <t>12 de diciembre de 2022</t>
  </si>
  <si>
    <t>30 de septiembre de 2023</t>
  </si>
  <si>
    <t>01 de octubre de 2022</t>
  </si>
  <si>
    <t>28 de diciembre de 2022</t>
  </si>
  <si>
    <t>4 de septiembre de 2024</t>
  </si>
  <si>
    <t>7 de mayo de 2024</t>
  </si>
  <si>
    <t>Etapa de cierre</t>
  </si>
  <si>
    <t>Cierre progresivo</t>
  </si>
  <si>
    <t>Cierre final</t>
  </si>
  <si>
    <t>Post-cierre</t>
  </si>
  <si>
    <t>Provisiones financieras realizadas para el cierre y rehabilitación - Presupuesto nominal total (USD)</t>
  </si>
  <si>
    <t>1 Ares, Sipán y Selene no tienen una vida de mina ya que no están operativas y no se prevé que lo estén en los próximos años.</t>
  </si>
  <si>
    <t>2 Pallancata se encuentra en la etapa de cierre temporal y, por lo tanto, no se están llevando a cabo actividades de cierre de componentes. Mara Rosa inició sus operaciones en 2024, por lo que aún no le corresponde realizar actividades de cierre.</t>
  </si>
  <si>
    <t>3 Las provisiones financieras están alineadas con los requerimientos legales para el cierre de minas por unidad y por país.</t>
  </si>
  <si>
    <t>4 Las estimaciones de la vida de mina y provisiones financieras se basan en el costo del cierre de mina según contratos vigentes, las propuestas de proveedores y las estimaciones de los ingenieros de Hochschild.</t>
  </si>
  <si>
    <r>
      <rPr>
        <sz val="12"/>
        <color rgb="FFC4922C"/>
        <rFont val="Galano Grotesque"/>
        <family val="3"/>
      </rPr>
      <t>Nuestro enfoque en asegurar salud y seguridad</t>
    </r>
    <r>
      <rPr>
        <sz val="12"/>
        <rFont val="Galano Grotesque"/>
        <family val="3"/>
      </rPr>
      <t xml:space="preserve">
</t>
    </r>
    <r>
      <rPr>
        <sz val="12"/>
        <color theme="1"/>
        <rFont val="Galano Grotesque"/>
        <family val="3"/>
      </rPr>
      <t>Dada la naturaleza de alto riesgo del proceso de la minería, priorizar la salud y seguridad es esencial para proteger a nuestro personal y garantizar el éxito general de nuestras operaciones. Creemos firmemente que una fuerza laboral sana, satisfecha y motivada es clave para impulsar el crecimiento de nuestra empresa.
Nos esforzamos por garantizar que la salud, seguridad y bienestar de todos nuestros empleados y contratistas, tal como se describe en nuestra Política de Salud y Seguridad. Siempre que sea possible, adoptamos medidas practices para evitar accidentes laborales, eliminar los riesgos para la salud laboral y promover el bienestar de los empleados.
A continuación se encuentran nuestros datos más recientes sobre</t>
    </r>
    <r>
      <rPr>
        <sz val="12"/>
        <rFont val="Galano Grotesque"/>
        <family val="3"/>
      </rPr>
      <t xml:space="preserve"> </t>
    </r>
    <r>
      <rPr>
        <sz val="12"/>
        <color rgb="FFC4922C"/>
        <rFont val="Galano Grotesque"/>
        <family val="3"/>
      </rPr>
      <t>lesiones ocupacionales e</t>
    </r>
    <r>
      <rPr>
        <sz val="12"/>
        <color rgb="FFC4922C"/>
        <rFont val="Galano Grotesque"/>
        <family val="3"/>
      </rPr>
      <t xml:space="preserve"> indicadores de salud</t>
    </r>
    <r>
      <rPr>
        <sz val="12"/>
        <rFont val="Galano Grotesque"/>
        <family val="3"/>
      </rPr>
      <t>.</t>
    </r>
  </si>
  <si>
    <t>Lesiones ocupacionales por año (Empleados y contratistas)</t>
  </si>
  <si>
    <t>Lesiones ocupacionales en 2024 por país (Empleados y contratistas)</t>
  </si>
  <si>
    <t>Horas Hombre Trabajadas</t>
  </si>
  <si>
    <t>Lesiones con tiempo perdido</t>
  </si>
  <si>
    <t>Eventos de alto potencial</t>
  </si>
  <si>
    <t>Índice de frecuencia de lesiones con tiempo perdido</t>
  </si>
  <si>
    <t>Índice de severidad de lesiones con tiempo perdido</t>
  </si>
  <si>
    <t>Índice de eventos de alto potencial</t>
  </si>
  <si>
    <t>Brasil</t>
  </si>
  <si>
    <t>1 Los índices de fecuencia y severidad de lesiones con tiempo perdido se calculan sobre la base de 1,000,000 horas hombre trabajadas.</t>
  </si>
  <si>
    <t>2 Los resultados de 2023 y 2024 del índice de frecuencia han sido verificados de forma independiente por EY Perú, de acuerdo con la Norma Internacional de Encargos de Aseguramiento (ISAE) 3000.</t>
  </si>
  <si>
    <t>Indicadores de salud</t>
  </si>
  <si>
    <t>Número promedio de visitas médicas al mes</t>
  </si>
  <si>
    <t>Número promedio de incidentes laborales que requireren atención médica al mes</t>
  </si>
  <si>
    <t>Número promedio de exámenes de salud ocupacional</t>
  </si>
  <si>
    <t>Empleo</t>
  </si>
  <si>
    <t>Total de empleados a tiempo completo</t>
  </si>
  <si>
    <t>Contratos permanentes</t>
  </si>
  <si>
    <t>Contratos a plazo fijo</t>
  </si>
  <si>
    <t>Total de hombres</t>
  </si>
  <si>
    <t>Total de mujeres</t>
  </si>
  <si>
    <t>Reino Unido</t>
  </si>
  <si>
    <t>Miembros del Directorio</t>
  </si>
  <si>
    <t>Diversidad de género de órganos de gobernanza y empleados</t>
  </si>
  <si>
    <t>Alta Dirección</t>
  </si>
  <si>
    <t>Gerencia Intermedia</t>
  </si>
  <si>
    <t>Gerencia Junior</t>
  </si>
  <si>
    <t>Técnicos</t>
  </si>
  <si>
    <t>Total de empleados</t>
  </si>
  <si>
    <t>Estructura de edad de órganos de gobernanza y empleados</t>
  </si>
  <si>
    <t>Trabajadores que no son empleados</t>
  </si>
  <si>
    <t>% de la fuerza laboral total</t>
  </si>
  <si>
    <t>Las variaciones en el número de contratistas durante el período del informe se atribuyen principalmente al crecimiento operativo en Brasil, que resultó en un aumento de contratistas, y al cierre de la mina Pallancata, que resultó en una reducción de contratistas.</t>
  </si>
  <si>
    <t>El trabajo realizado por los contratistas incluye principalmente operaciones mineras, operaciones de la planta de procesamiento, mantenimiento de infraestructura y carreteras, perforación diamantina para actividades de exploración y servicios de catering. Esta cifra se reporta en el recuento de personal al final del período del informe.</t>
  </si>
  <si>
    <t>En 2024, los contratistas u otros tipos de trabajadores que no son empleados no trabajaron en sitios no incluidos en la tabla anterior. Estos sitios son: la unidad minera Sipán, el almacén de Matarani y las oficinas de Lima, Arequipa, Londres, Buenos Aires y Belo Horizonte.</t>
  </si>
  <si>
    <t>Negociación colectiva: Número y porcentaje de empleados que forman parte de sindicatos</t>
  </si>
  <si>
    <t>Retención</t>
  </si>
  <si>
    <t>Contratación de nuevos empleados y tasa de contratación por género y rango de edad</t>
  </si>
  <si>
    <t>Por género</t>
  </si>
  <si>
    <t>Por rango de edad</t>
  </si>
  <si>
    <t>Número total</t>
  </si>
  <si>
    <t>Tasa (%)</t>
  </si>
  <si>
    <t>Salidas de empleados y tasa de salida por género y grupo de edad</t>
  </si>
  <si>
    <t>Rotación total (%)</t>
  </si>
  <si>
    <t>Definición</t>
  </si>
  <si>
    <t>Número de salidas voluntarias por headcount promedio entre enero y diciembre de 2024</t>
  </si>
  <si>
    <t>Diferencia entre el total de contrataciones y salidas por headcount promedio entre enero y diciembre de 2024</t>
  </si>
  <si>
    <t>Tasas de retención</t>
  </si>
  <si>
    <t>Capacitaciones</t>
  </si>
  <si>
    <t>Gerencia intermedia</t>
  </si>
  <si>
    <t>Gerencia junior</t>
  </si>
  <si>
    <t>Operarios</t>
  </si>
  <si>
    <t>Total de horas de capacitación en 2024</t>
  </si>
  <si>
    <t>Normas de salud y seguridad</t>
  </si>
  <si>
    <t>Normas ambientales</t>
  </si>
  <si>
    <t>Habilidades de liderazgo</t>
  </si>
  <si>
    <t>Habilidades técnicas</t>
  </si>
  <si>
    <t>Total de horas de capacitación</t>
  </si>
  <si>
    <t>Número de empleados que recibieron capacitaciones en 2024</t>
  </si>
  <si>
    <t>Horas promedio de capacitación por empleado en 2024</t>
  </si>
  <si>
    <r>
      <rPr>
        <sz val="12"/>
        <color rgb="FFC4922C"/>
        <rFont val="Galano Grotesque"/>
        <family val="3"/>
      </rPr>
      <t>Nuestro enfoque para garantizar nuestra responsabilidad empresarial</t>
    </r>
    <r>
      <rPr>
        <sz val="12"/>
        <rFont val="Galano Grotesque"/>
        <family val="3"/>
      </rPr>
      <t xml:space="preserve">
La honestidad y ética en el trabajo son pilares fundamentales de nuestra identidad corporativa, lo que se ve facilitado por un sólido marco de gobierno corporativo con sistemas, políticas y procedimientos adecuados.
A continuación se encuentran los datos más recientes sobre las</t>
    </r>
    <r>
      <rPr>
        <sz val="12"/>
        <color rgb="FFC4922C"/>
        <rFont val="Galano Grotesque"/>
        <family val="3"/>
      </rPr>
      <t xml:space="preserve"> Epuntuaciones de agencias de calificación ESG</t>
    </r>
    <r>
      <rPr>
        <sz val="12"/>
        <rFont val="Galano Grotesque"/>
        <family val="3"/>
      </rPr>
      <t xml:space="preserve">. </t>
    </r>
  </si>
  <si>
    <t>Puntajes de agencias de calificación ESG</t>
  </si>
  <si>
    <t>Puntaje de 2024</t>
  </si>
  <si>
    <t>Fecha de 2024</t>
  </si>
  <si>
    <t>Puntaje de 2023</t>
  </si>
  <si>
    <t>Fecha de 2023</t>
  </si>
  <si>
    <t>Fecha de 2022</t>
  </si>
  <si>
    <t>Puntaje de 2022</t>
  </si>
  <si>
    <t>Gobernanza</t>
  </si>
  <si>
    <t>2 Los indicadores relacionados con las comunidades excluyen Brasil debido a las actividades de construcción y puesta en marcha de Mara Rosa. La unidad minera Mara Rosa se incluirá a partir de enero 2025, marcando el primer año completo de operaciones.</t>
  </si>
  <si>
    <t>Pallancata y Selene</t>
  </si>
  <si>
    <r>
      <rPr>
        <sz val="12"/>
        <color rgb="FFC4922C"/>
        <rFont val="72"/>
        <family val="2"/>
      </rPr>
      <t xml:space="preserve">Nuestro enfoque de empoderamiento a nuestra gente
</t>
    </r>
    <r>
      <rPr>
        <sz val="12"/>
        <rFont val="72"/>
        <family val="2"/>
      </rPr>
      <t xml:space="preserve">Nuestra gente es clave para el éxito de nuestro negocio y el impacto positivo que generamos en el planeta y la sociedad. Al fomenter un entorno laboral que apoya y empodera, podemos mejorar la satisfacción de nuestros empleados, ofrecer oportunidades mejores y más equitativas, y mejorar las tasas de retención.
Como parte de nuestro propósito corporativo, aspiramos a proporcionar un entorno laboral seguro y saludable que, sobre todo, promueva un equilibrio saludable entre la vida laboral y personal y demuestra inclusión. 
En las siguientes hojas se encuentra nuestra información más reciente sobre </t>
    </r>
    <r>
      <rPr>
        <sz val="12"/>
        <color rgb="FFC4922C"/>
        <rFont val="72"/>
        <family val="2"/>
      </rPr>
      <t>empleo</t>
    </r>
    <r>
      <rPr>
        <sz val="12"/>
        <rFont val="72"/>
        <family val="2"/>
      </rPr>
      <t xml:space="preserve">, </t>
    </r>
    <r>
      <rPr>
        <sz val="12"/>
        <color rgb="FFC4922C"/>
        <rFont val="72"/>
        <family val="2"/>
      </rPr>
      <t>retención</t>
    </r>
    <r>
      <rPr>
        <sz val="12"/>
        <rFont val="72"/>
        <family val="2"/>
      </rPr>
      <t xml:space="preserve"> y </t>
    </r>
    <r>
      <rPr>
        <sz val="12"/>
        <color rgb="FFC4922C"/>
        <rFont val="72"/>
        <family val="2"/>
      </rPr>
      <t>capacitaciones</t>
    </r>
    <r>
      <rPr>
        <sz val="12"/>
        <rFont val="72"/>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</si>
</sst>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0.000"/>
    <numFmt numFmtId="165" formatCode="[$$-409]#,##0"/>
    <numFmt numFmtId="166" formatCode="#,##0.0"/>
    <numFmt numFmtId="167" formatCode="#,##0.000"/>
    <numFmt numFmtId="168" formatCode="0.0%"/>
    <numFmt numFmtId="169" formatCode="0.000"/>
  </numFmts>
  <fonts count="46" x14ac:knownFonts="1">
    <font>
      <sz val="11"/>
      <color theme="1"/>
      <name val="Aptos Narrow"/>
      <family val="2"/>
      <scheme val="minor"/>
    </font>
    <font>
      <sz val="11"/>
      <color theme="1"/>
      <name val="Aptos Narrow"/>
      <family val="2"/>
      <scheme val="minor"/>
    </font>
    <font>
      <b/>
      <sz val="8"/>
      <color theme="1"/>
      <name val="Galano Grotesque"/>
      <family val="3"/>
    </font>
    <font>
      <b/>
      <sz val="8"/>
      <color theme="4"/>
      <name val="Galano Grotesque"/>
      <family val="3"/>
    </font>
    <font>
      <sz val="8"/>
      <color theme="4"/>
      <name val="Galano Grotesque"/>
      <family val="3"/>
    </font>
    <font>
      <sz val="8"/>
      <color theme="1"/>
      <name val="Galano Grotesque"/>
      <family val="3"/>
    </font>
    <font>
      <b/>
      <sz val="8"/>
      <name val="Galano Grotesque"/>
      <family val="3"/>
    </font>
    <font>
      <sz val="8"/>
      <name val="Galano Grotesque"/>
      <family val="3"/>
    </font>
    <font>
      <sz val="8"/>
      <color rgb="FF000000"/>
      <name val="Galano Grotesque"/>
      <family val="3"/>
    </font>
    <font>
      <sz val="8"/>
      <color rgb="FFFF0000"/>
      <name val="Galano Grotesque"/>
      <family val="3"/>
    </font>
    <font>
      <b/>
      <sz val="8"/>
      <color rgb="FFFF0000"/>
      <name val="Galano Grotesque"/>
      <family val="3"/>
    </font>
    <font>
      <sz val="11"/>
      <color rgb="FFFF0000"/>
      <name val="Aptos Narrow"/>
      <family val="2"/>
      <scheme val="minor"/>
    </font>
    <font>
      <b/>
      <sz val="11"/>
      <color theme="1"/>
      <name val="Galano Grotesque"/>
      <family val="3"/>
    </font>
    <font>
      <sz val="11"/>
      <color theme="1"/>
      <name val="Galano Grotesque"/>
      <family val="3"/>
    </font>
    <font>
      <b/>
      <sz val="9"/>
      <color rgb="FF000000"/>
      <name val="Galano Grotesque"/>
      <family val="3"/>
    </font>
    <font>
      <sz val="9"/>
      <color rgb="FF000000"/>
      <name val="Galano Grotesque"/>
      <family val="3"/>
    </font>
    <font>
      <sz val="7.5"/>
      <color theme="1"/>
      <name val="Galano Grotesque"/>
      <family val="3"/>
    </font>
    <font>
      <b/>
      <sz val="10"/>
      <color theme="1"/>
      <name val="Galano Grotesque"/>
      <family val="3"/>
    </font>
    <font>
      <sz val="10"/>
      <color theme="1"/>
      <name val="Galano Grotesque"/>
      <family val="3"/>
    </font>
    <font>
      <sz val="11"/>
      <color theme="1"/>
      <name val="Lora"/>
    </font>
    <font>
      <sz val="20"/>
      <color rgb="FFC4922C"/>
      <name val="Galano Grotesque"/>
      <family val="3"/>
    </font>
    <font>
      <sz val="14"/>
      <color theme="1"/>
      <name val="Galano Grotesque"/>
      <family val="3"/>
    </font>
    <font>
      <sz val="12"/>
      <name val="Galano Grotesque"/>
      <family val="3"/>
    </font>
    <font>
      <sz val="12"/>
      <color rgb="FFC4922C"/>
      <name val="Galano Grotesque"/>
      <family val="3"/>
    </font>
    <font>
      <sz val="10"/>
      <name val="Galano Grotesque"/>
      <family val="3"/>
    </font>
    <font>
      <sz val="10"/>
      <color rgb="FFC4922C"/>
      <name val="Galano Grotesque"/>
      <family val="3"/>
    </font>
    <font>
      <sz val="14"/>
      <name val="Galano Grotesque"/>
      <family val="3"/>
    </font>
    <font>
      <b/>
      <sz val="8"/>
      <color rgb="FF000000"/>
      <name val="Galano Grotesque"/>
      <family val="3"/>
    </font>
    <font>
      <sz val="7"/>
      <color theme="1"/>
      <name val="Galano Grotesque"/>
      <family val="3"/>
    </font>
    <font>
      <sz val="9"/>
      <color theme="1"/>
      <name val="Galano Grotesque"/>
      <family val="3"/>
    </font>
    <font>
      <vertAlign val="superscript"/>
      <sz val="8"/>
      <color theme="1"/>
      <name val="Galano Grotesque"/>
      <family val="3"/>
    </font>
    <font>
      <vertAlign val="superscript"/>
      <sz val="7.5"/>
      <color theme="1"/>
      <name val="Galano Grotesque"/>
      <family val="3"/>
    </font>
    <font>
      <sz val="12"/>
      <color theme="1"/>
      <name val="Galano Grotesque"/>
      <family val="3"/>
    </font>
    <font>
      <sz val="8"/>
      <color rgb="FFC29A39"/>
      <name val="Galano Grotesque"/>
      <family val="3"/>
    </font>
    <font>
      <sz val="8"/>
      <color rgb="FF24211F"/>
      <name val="Galano Grotesque"/>
      <family val="3"/>
    </font>
    <font>
      <sz val="10"/>
      <color rgb="FF24211F"/>
      <name val="Galano Grotesque"/>
      <family val="3"/>
    </font>
    <font>
      <sz val="11"/>
      <color theme="1"/>
      <name val="72"/>
      <family val="2"/>
    </font>
    <font>
      <b/>
      <sz val="11"/>
      <color theme="1"/>
      <name val="72"/>
      <family val="2"/>
    </font>
    <font>
      <sz val="12"/>
      <name val="72"/>
      <family val="2"/>
    </font>
    <font>
      <sz val="12"/>
      <color rgb="FFC4922C"/>
      <name val="72"/>
      <family val="2"/>
    </font>
    <font>
      <b/>
      <sz val="9"/>
      <color theme="1"/>
      <name val="Galano Grotesque"/>
      <family val="3"/>
    </font>
    <font>
      <sz val="8"/>
      <color theme="1"/>
      <name val="Galano Grotesque"/>
      <family val="3"/>
    </font>
    <font>
      <sz val="8"/>
      <name val="Galano Grotesque"/>
      <family val="3"/>
    </font>
    <font>
      <b/>
      <sz val="8"/>
      <color theme="1"/>
      <name val="Galano Grotesque"/>
      <family val="3"/>
    </font>
    <font>
      <b/>
      <sz val="8"/>
      <name val="Galano Grotesque"/>
      <family val="3"/>
    </font>
    <font>
      <b/>
      <sz val="8"/>
      <color rgb="FF000000"/>
      <name val="Galano Grotesque"/>
      <family val="3"/>
    </font>
  </fonts>
  <fills count="8">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indexed="64"/>
      </patternFill>
    </fill>
    <fill>
      <patternFill patternType="solid">
        <fgColor rgb="FFF4F4F4"/>
        <bgColor indexed="64"/>
      </patternFill>
    </fill>
    <fill>
      <patternFill patternType="solid">
        <fgColor rgb="FFC4922C"/>
        <bgColor indexed="64"/>
      </patternFill>
    </fill>
  </fills>
  <borders count="128">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thin">
        <color theme="0"/>
      </right>
      <top style="thin">
        <color indexed="64"/>
      </top>
      <bottom style="medium">
        <color indexed="64"/>
      </bottom>
      <diagonal/>
    </border>
    <border>
      <left style="thin">
        <color theme="0"/>
      </left>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indexed="64"/>
      </top>
      <bottom style="thin">
        <color indexed="64"/>
      </bottom>
      <diagonal/>
    </border>
    <border>
      <left style="thin">
        <color theme="0"/>
      </left>
      <right/>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theme="0"/>
      </right>
      <top/>
      <bottom style="thin">
        <color indexed="64"/>
      </bottom>
      <diagonal/>
    </border>
    <border>
      <left/>
      <right style="thin">
        <color theme="0"/>
      </right>
      <top/>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medium">
        <color indexed="64"/>
      </bottom>
      <diagonal/>
    </border>
    <border>
      <left/>
      <right style="thin">
        <color theme="0"/>
      </right>
      <top style="medium">
        <color indexed="64"/>
      </top>
      <bottom style="thin">
        <color indexed="64"/>
      </bottom>
      <diagonal/>
    </border>
    <border>
      <left/>
      <right style="thin">
        <color theme="0"/>
      </right>
      <top style="thin">
        <color indexed="64"/>
      </top>
      <bottom style="thin">
        <color theme="0"/>
      </bottom>
      <diagonal/>
    </border>
    <border>
      <left/>
      <right style="thin">
        <color theme="0"/>
      </right>
      <top style="thin">
        <color theme="0"/>
      </top>
      <bottom style="medium">
        <color indexed="64"/>
      </bottom>
      <diagonal/>
    </border>
    <border>
      <left/>
      <right/>
      <top style="thin">
        <color theme="0"/>
      </top>
      <bottom style="medium">
        <color indexed="64"/>
      </bottom>
      <diagonal/>
    </border>
    <border>
      <left style="thin">
        <color theme="0"/>
      </left>
      <right/>
      <top/>
      <bottom style="medium">
        <color indexed="64"/>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theme="0"/>
      </left>
      <right/>
      <top style="medium">
        <color indexed="64"/>
      </top>
      <bottom style="thin">
        <color indexed="64"/>
      </bottom>
      <diagonal/>
    </border>
    <border>
      <left/>
      <right style="thin">
        <color theme="0"/>
      </right>
      <top style="thin">
        <color indexed="64"/>
      </top>
      <bottom style="medium">
        <color theme="0"/>
      </bottom>
      <diagonal/>
    </border>
    <border>
      <left style="thin">
        <color theme="0"/>
      </left>
      <right style="medium">
        <color theme="0"/>
      </right>
      <top style="thin">
        <color theme="0"/>
      </top>
      <bottom style="medium">
        <color indexed="64"/>
      </bottom>
      <diagonal/>
    </border>
    <border>
      <left style="thin">
        <color theme="0"/>
      </left>
      <right style="hair">
        <color theme="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style="thin">
        <color theme="0"/>
      </left>
      <right style="thin">
        <color theme="0"/>
      </right>
      <top/>
      <bottom style="medium">
        <color theme="0"/>
      </bottom>
      <diagonal/>
    </border>
    <border>
      <left/>
      <right style="thin">
        <color theme="0"/>
      </right>
      <top style="medium">
        <color indexed="64"/>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theme="0"/>
      </left>
      <right/>
      <top style="thin">
        <color theme="0"/>
      </top>
      <bottom style="medium">
        <color theme="0"/>
      </bottom>
      <diagonal/>
    </border>
    <border>
      <left style="thin">
        <color indexed="64"/>
      </left>
      <right style="thin">
        <color theme="0"/>
      </right>
      <top style="thin">
        <color indexed="64"/>
      </top>
      <bottom/>
      <diagonal/>
    </border>
    <border>
      <left style="thin">
        <color theme="0"/>
      </left>
      <right/>
      <top style="thin">
        <color theme="0"/>
      </top>
      <bottom/>
      <diagonal/>
    </border>
    <border>
      <left/>
      <right/>
      <top style="thin">
        <color theme="0"/>
      </top>
      <bottom/>
      <diagonal/>
    </border>
    <border>
      <left style="thin">
        <color indexed="64"/>
      </left>
      <right style="thin">
        <color theme="0"/>
      </right>
      <top/>
      <bottom style="thin">
        <color indexed="64"/>
      </bottom>
      <diagonal/>
    </border>
    <border>
      <left style="thin">
        <color indexed="64"/>
      </left>
      <right style="thin">
        <color theme="0"/>
      </right>
      <top/>
      <bottom/>
      <diagonal/>
    </border>
    <border>
      <left/>
      <right style="medium">
        <color theme="0"/>
      </right>
      <top/>
      <bottom/>
      <diagonal/>
    </border>
    <border>
      <left style="thin">
        <color theme="0"/>
      </left>
      <right/>
      <top style="medium">
        <color indexed="64"/>
      </top>
      <bottom style="thin">
        <color indexed="64"/>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thin">
        <color theme="0"/>
      </right>
      <top/>
      <bottom style="medium">
        <color theme="0"/>
      </bottom>
      <diagonal/>
    </border>
    <border>
      <left/>
      <right style="medium">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style="medium">
        <color theme="0"/>
      </right>
      <top style="thin">
        <color theme="0"/>
      </top>
      <bottom style="medium">
        <color theme="0"/>
      </bottom>
      <diagonal/>
    </border>
    <border>
      <left/>
      <right style="medium">
        <color theme="0"/>
      </right>
      <top/>
      <bottom style="thin">
        <color theme="0"/>
      </bottom>
      <diagonal/>
    </border>
    <border>
      <left style="medium">
        <color theme="0"/>
      </left>
      <right style="medium">
        <color theme="0"/>
      </right>
      <top/>
      <bottom style="thin">
        <color theme="0"/>
      </bottom>
      <diagonal/>
    </border>
    <border>
      <left/>
      <right/>
      <top style="thin">
        <color indexed="64"/>
      </top>
      <bottom style="thin">
        <color theme="1"/>
      </bottom>
      <diagonal/>
    </border>
    <border>
      <left style="thin">
        <color theme="0"/>
      </left>
      <right style="thin">
        <color theme="0"/>
      </right>
      <top style="thin">
        <color indexed="64"/>
      </top>
      <bottom style="thin">
        <color theme="1"/>
      </bottom>
      <diagonal/>
    </border>
    <border>
      <left/>
      <right style="thin">
        <color theme="0"/>
      </right>
      <top style="medium">
        <color indexed="64"/>
      </top>
      <bottom style="thin">
        <color theme="0"/>
      </bottom>
      <diagonal/>
    </border>
    <border>
      <left/>
      <right style="thin">
        <color theme="0"/>
      </right>
      <top style="thin">
        <color indexed="64"/>
      </top>
      <bottom style="thin">
        <color theme="1"/>
      </bottom>
      <diagonal/>
    </border>
    <border>
      <left style="hair">
        <color theme="0"/>
      </left>
      <right/>
      <top style="thin">
        <color indexed="64"/>
      </top>
      <bottom style="thin">
        <color theme="1"/>
      </bottom>
      <diagonal/>
    </border>
    <border>
      <left style="hair">
        <color theme="0"/>
      </left>
      <right/>
      <top style="thin">
        <color theme="1"/>
      </top>
      <bottom style="thin">
        <color indexed="64"/>
      </bottom>
      <diagonal/>
    </border>
    <border>
      <left/>
      <right style="medium">
        <color theme="0"/>
      </right>
      <top style="thin">
        <color indexed="64"/>
      </top>
      <bottom style="thin">
        <color indexed="64"/>
      </bottom>
      <diagonal/>
    </border>
    <border>
      <left style="thin">
        <color theme="0"/>
      </left>
      <right/>
      <top/>
      <bottom style="medium">
        <color theme="1"/>
      </bottom>
      <diagonal/>
    </border>
    <border>
      <left/>
      <right style="thin">
        <color theme="2"/>
      </right>
      <top style="thin">
        <color indexed="64"/>
      </top>
      <bottom style="thin">
        <color indexed="64"/>
      </bottom>
      <diagonal/>
    </border>
    <border>
      <left/>
      <right style="thin">
        <color theme="0" tint="-4.9989318521683403E-2"/>
      </right>
      <top style="medium">
        <color indexed="64"/>
      </top>
      <bottom style="thin">
        <color indexed="64"/>
      </bottom>
      <diagonal/>
    </border>
    <border>
      <left style="thin">
        <color theme="0"/>
      </left>
      <right style="thin">
        <color theme="0" tint="-4.9989318521683403E-2"/>
      </right>
      <top style="medium">
        <color indexed="64"/>
      </top>
      <bottom style="thin">
        <color indexed="64"/>
      </bottom>
      <diagonal/>
    </border>
    <border>
      <left style="thin">
        <color theme="0" tint="-4.9989318521683403E-2"/>
      </left>
      <right style="thin">
        <color theme="0" tint="-4.9989318521683403E-2"/>
      </right>
      <top style="medium">
        <color indexed="64"/>
      </top>
      <bottom style="thin">
        <color indexed="64"/>
      </bottom>
      <diagonal/>
    </border>
    <border>
      <left style="medium">
        <color theme="0"/>
      </left>
      <right style="medium">
        <color theme="0"/>
      </right>
      <top style="thin">
        <color theme="0"/>
      </top>
      <bottom style="thin">
        <color theme="0"/>
      </bottom>
      <diagonal/>
    </border>
    <border>
      <left/>
      <right style="medium">
        <color theme="0"/>
      </right>
      <top style="thin">
        <color theme="0"/>
      </top>
      <bottom/>
      <diagonal/>
    </border>
    <border>
      <left/>
      <right/>
      <top style="medium">
        <color theme="0"/>
      </top>
      <bottom/>
      <diagonal/>
    </border>
    <border>
      <left style="medium">
        <color theme="0"/>
      </left>
      <right/>
      <top/>
      <bottom/>
      <diagonal/>
    </border>
    <border>
      <left style="medium">
        <color theme="0"/>
      </left>
      <right/>
      <top/>
      <bottom style="thin">
        <color theme="0"/>
      </bottom>
      <diagonal/>
    </border>
    <border>
      <left style="medium">
        <color theme="0"/>
      </left>
      <right style="medium">
        <color theme="0"/>
      </right>
      <top style="thin">
        <color theme="0"/>
      </top>
      <bottom/>
      <diagonal/>
    </border>
    <border>
      <left style="medium">
        <color theme="0"/>
      </left>
      <right style="medium">
        <color theme="0"/>
      </right>
      <top style="thin">
        <color theme="0"/>
      </top>
      <bottom style="medium">
        <color theme="0"/>
      </bottom>
      <diagonal/>
    </border>
    <border>
      <left style="medium">
        <color theme="0"/>
      </left>
      <right style="thin">
        <color theme="0"/>
      </right>
      <top/>
      <bottom style="medium">
        <color indexed="64"/>
      </bottom>
      <diagonal/>
    </border>
    <border>
      <left style="medium">
        <color theme="0"/>
      </left>
      <right style="thin">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style="thin">
        <color indexed="64"/>
      </top>
      <bottom style="thin">
        <color indexed="64"/>
      </bottom>
      <diagonal/>
    </border>
    <border>
      <left style="medium">
        <color theme="0"/>
      </left>
      <right style="thin">
        <color theme="0"/>
      </right>
      <top/>
      <bottom/>
      <diagonal/>
    </border>
    <border>
      <left style="medium">
        <color theme="0"/>
      </left>
      <right/>
      <top style="thin">
        <color indexed="64"/>
      </top>
      <bottom style="thin">
        <color theme="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theme="0" tint="-4.9989318521683403E-2"/>
      </right>
      <top/>
      <bottom style="thin">
        <color indexed="64"/>
      </bottom>
      <diagonal/>
    </border>
    <border>
      <left style="medium">
        <color theme="0"/>
      </left>
      <right style="thin">
        <color theme="0"/>
      </right>
      <top style="thin">
        <color theme="0"/>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diagonal/>
    </border>
    <border>
      <left style="thin">
        <color theme="0"/>
      </left>
      <right style="thin">
        <color indexed="64"/>
      </right>
      <top style="thin">
        <color indexed="64"/>
      </top>
      <bottom style="thin">
        <color indexed="64"/>
      </bottom>
      <diagonal/>
    </border>
    <border>
      <left style="medium">
        <color theme="0"/>
      </left>
      <right/>
      <top/>
      <bottom style="thin">
        <color indexed="64"/>
      </bottom>
      <diagonal/>
    </border>
    <border>
      <left style="thin">
        <color theme="0"/>
      </left>
      <right style="thin">
        <color indexed="64"/>
      </right>
      <top style="thin">
        <color indexed="64"/>
      </top>
      <bottom style="thin">
        <color theme="1"/>
      </bottom>
      <diagonal/>
    </border>
    <border>
      <left style="thin">
        <color theme="0"/>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theme="0"/>
      </right>
      <top style="medium">
        <color theme="0"/>
      </top>
      <bottom style="thin">
        <color theme="0"/>
      </bottom>
      <diagonal/>
    </border>
    <border>
      <left style="thin">
        <color theme="0"/>
      </left>
      <right style="thin">
        <color indexed="64"/>
      </right>
      <top/>
      <bottom style="thin">
        <color indexed="64"/>
      </bottom>
      <diagonal/>
    </border>
    <border>
      <left style="thin">
        <color theme="0"/>
      </left>
      <right style="thin">
        <color indexed="64"/>
      </right>
      <top/>
      <bottom/>
      <diagonal/>
    </border>
    <border>
      <left style="thin">
        <color theme="0" tint="-4.9989318521683403E-2"/>
      </left>
      <right style="thin">
        <color theme="0"/>
      </right>
      <top/>
      <bottom style="thin">
        <color indexed="64"/>
      </bottom>
      <diagonal/>
    </border>
    <border>
      <left style="thin">
        <color theme="0"/>
      </left>
      <right style="thin">
        <color theme="0"/>
      </right>
      <top/>
      <bottom style="thin">
        <color theme="1"/>
      </bottom>
      <diagonal/>
    </border>
    <border>
      <left/>
      <right style="thin">
        <color theme="0"/>
      </right>
      <top/>
      <bottom style="thin">
        <color theme="1"/>
      </bottom>
      <diagonal/>
    </border>
    <border>
      <left style="thin">
        <color theme="0"/>
      </left>
      <right style="thin">
        <color indexed="64"/>
      </right>
      <top/>
      <bottom style="thin">
        <color theme="1"/>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theme="0"/>
      </left>
      <right style="thin">
        <color theme="0"/>
      </right>
      <top style="medium">
        <color indexed="64"/>
      </top>
      <bottom style="thin">
        <color indexed="64"/>
      </bottom>
      <diagonal/>
    </border>
    <border>
      <left style="thin">
        <color theme="0"/>
      </left>
      <right style="hair">
        <color theme="0"/>
      </right>
      <top/>
      <bottom style="thin">
        <color indexed="64"/>
      </bottom>
      <diagonal/>
    </border>
    <border>
      <left style="thin">
        <color theme="0"/>
      </left>
      <right style="thin">
        <color indexed="64"/>
      </right>
      <top style="thin">
        <color indexed="64"/>
      </top>
      <bottom style="medium">
        <color indexed="64"/>
      </bottom>
      <diagonal/>
    </border>
    <border>
      <left/>
      <right style="thin">
        <color indexed="64"/>
      </right>
      <top style="medium">
        <color theme="1"/>
      </top>
      <bottom style="thin">
        <color indexed="64"/>
      </bottom>
      <diagonal/>
    </border>
    <border>
      <left style="thin">
        <color rgb="FF000000"/>
      </left>
      <right/>
      <top/>
      <bottom/>
      <diagonal/>
    </border>
    <border>
      <left/>
      <right/>
      <top style="medium">
        <color rgb="FF000000"/>
      </top>
      <bottom style="thin">
        <color indexed="64"/>
      </bottom>
      <diagonal/>
    </border>
  </borders>
  <cellStyleXfs count="4">
    <xf numFmtId="0" fontId="0" fillId="0" borderId="0"/>
    <xf numFmtId="0" fontId="1" fillId="0" borderId="0"/>
    <xf numFmtId="0" fontId="1" fillId="0" borderId="0"/>
    <xf numFmtId="9" fontId="1" fillId="0" borderId="0" applyFont="0" applyFill="0" applyBorder="0" applyAlignment="0" applyProtection="0"/>
  </cellStyleXfs>
  <cellXfs count="798">
    <xf numFmtId="0" fontId="0" fillId="0" borderId="0" xfId="0"/>
    <xf numFmtId="0" fontId="5" fillId="0" borderId="0" xfId="2" applyFont="1"/>
    <xf numFmtId="0" fontId="6" fillId="0" borderId="0" xfId="1" applyFont="1" applyAlignment="1">
      <alignment horizontal="left" vertical="top"/>
    </xf>
    <xf numFmtId="0" fontId="3" fillId="0" borderId="0" xfId="1" applyFont="1" applyAlignment="1">
      <alignment horizontal="center" vertical="top" wrapText="1"/>
    </xf>
    <xf numFmtId="0" fontId="4" fillId="0" borderId="0" xfId="1" applyFont="1" applyAlignment="1">
      <alignment horizontal="center" vertical="top" wrapText="1"/>
    </xf>
    <xf numFmtId="0" fontId="7" fillId="0" borderId="0" xfId="1" applyFont="1" applyAlignment="1">
      <alignment horizontal="left" vertical="center" wrapText="1"/>
    </xf>
    <xf numFmtId="0" fontId="2" fillId="0" borderId="0" xfId="1" applyFont="1" applyAlignment="1">
      <alignment horizontal="center" vertical="center" wrapText="1"/>
    </xf>
    <xf numFmtId="0" fontId="8" fillId="0" borderId="0" xfId="1" applyFont="1" applyAlignment="1">
      <alignment horizontal="center" vertical="center" wrapText="1"/>
    </xf>
    <xf numFmtId="0" fontId="5" fillId="0" borderId="0" xfId="1" applyFont="1" applyAlignment="1">
      <alignment horizontal="center" vertical="center" wrapText="1"/>
    </xf>
    <xf numFmtId="0" fontId="5" fillId="0" borderId="0" xfId="2" applyFont="1" applyAlignment="1">
      <alignment horizontal="center" vertical="center" wrapText="1"/>
    </xf>
    <xf numFmtId="0" fontId="8" fillId="0" borderId="0" xfId="1" applyFont="1" applyAlignment="1">
      <alignment horizontal="left" vertical="center" wrapText="1"/>
    </xf>
    <xf numFmtId="3" fontId="6" fillId="0" borderId="0" xfId="2" applyNumberFormat="1" applyFont="1" applyAlignment="1">
      <alignment horizontal="center" vertical="center" wrapText="1"/>
    </xf>
    <xf numFmtId="3" fontId="7" fillId="0" borderId="0" xfId="2" applyNumberFormat="1" applyFont="1" applyAlignment="1">
      <alignment horizontal="center" vertical="center" wrapText="1"/>
    </xf>
    <xf numFmtId="0" fontId="7" fillId="0" borderId="0" xfId="2" applyFont="1"/>
    <xf numFmtId="3" fontId="7" fillId="0" borderId="0" xfId="2" applyNumberFormat="1" applyFont="1" applyAlignment="1">
      <alignment horizontal="center" vertical="center"/>
    </xf>
    <xf numFmtId="0" fontId="3" fillId="0" borderId="20" xfId="1" applyFont="1" applyBorder="1" applyAlignment="1">
      <alignment horizontal="center" vertical="top" wrapText="1"/>
    </xf>
    <xf numFmtId="0" fontId="4" fillId="0" borderId="20" xfId="1" applyFont="1" applyBorder="1" applyAlignment="1">
      <alignment horizontal="center" vertical="top" wrapText="1"/>
    </xf>
    <xf numFmtId="0" fontId="4" fillId="0" borderId="19" xfId="1" applyFont="1" applyBorder="1" applyAlignment="1">
      <alignment horizontal="center" vertical="top" wrapText="1"/>
    </xf>
    <xf numFmtId="0" fontId="5" fillId="0" borderId="18" xfId="2" applyFont="1" applyBorder="1"/>
    <xf numFmtId="0" fontId="3" fillId="0" borderId="19" xfId="1" applyFont="1" applyBorder="1" applyAlignment="1">
      <alignment horizontal="center" vertical="top" wrapText="1"/>
    </xf>
    <xf numFmtId="0" fontId="5" fillId="0" borderId="11" xfId="2" applyFont="1" applyBorder="1"/>
    <xf numFmtId="3" fontId="7" fillId="0" borderId="18" xfId="2" applyNumberFormat="1" applyFont="1" applyBorder="1" applyAlignment="1">
      <alignment horizontal="center" vertical="center"/>
    </xf>
    <xf numFmtId="0" fontId="2" fillId="5" borderId="1" xfId="1" applyFont="1" applyFill="1" applyBorder="1" applyAlignment="1">
      <alignment horizontal="left" vertical="top"/>
    </xf>
    <xf numFmtId="0" fontId="9" fillId="0" borderId="0" xfId="2" applyFont="1"/>
    <xf numFmtId="3" fontId="10" fillId="0" borderId="0" xfId="2" applyNumberFormat="1" applyFont="1" applyAlignment="1">
      <alignment horizontal="center" vertical="center" wrapText="1"/>
    </xf>
    <xf numFmtId="4" fontId="9" fillId="0" borderId="0" xfId="2" applyNumberFormat="1" applyFont="1" applyAlignment="1">
      <alignment horizontal="center" vertical="center" wrapText="1"/>
    </xf>
    <xf numFmtId="3" fontId="9" fillId="0" borderId="0" xfId="2" applyNumberFormat="1" applyFont="1" applyAlignment="1">
      <alignment horizontal="center" vertical="center" wrapText="1"/>
    </xf>
    <xf numFmtId="0" fontId="3" fillId="0" borderId="32" xfId="1" applyFont="1" applyBorder="1" applyAlignment="1">
      <alignment horizontal="center" vertical="top" wrapText="1"/>
    </xf>
    <xf numFmtId="0" fontId="5" fillId="0" borderId="20" xfId="2" applyFont="1" applyBorder="1"/>
    <xf numFmtId="3" fontId="7" fillId="0" borderId="32" xfId="2" applyNumberFormat="1" applyFont="1" applyBorder="1" applyAlignment="1">
      <alignment horizontal="center" vertical="center"/>
    </xf>
    <xf numFmtId="0" fontId="3" fillId="0" borderId="1" xfId="1" applyFont="1" applyBorder="1" applyAlignment="1">
      <alignment horizontal="center" vertical="top" wrapText="1"/>
    </xf>
    <xf numFmtId="0" fontId="7" fillId="0" borderId="34" xfId="2" applyFont="1" applyBorder="1"/>
    <xf numFmtId="0" fontId="7" fillId="0" borderId="13" xfId="2" applyFont="1" applyBorder="1"/>
    <xf numFmtId="0" fontId="7" fillId="0" borderId="28" xfId="2" applyFont="1" applyBorder="1"/>
    <xf numFmtId="0" fontId="5" fillId="0" borderId="45" xfId="2" applyFont="1" applyBorder="1"/>
    <xf numFmtId="0" fontId="8" fillId="0" borderId="0" xfId="1" applyFont="1" applyAlignment="1">
      <alignment vertical="center"/>
    </xf>
    <xf numFmtId="0" fontId="2" fillId="0" borderId="37" xfId="2" applyFont="1" applyBorder="1"/>
    <xf numFmtId="0" fontId="2" fillId="0" borderId="22" xfId="2" applyFont="1" applyBorder="1"/>
    <xf numFmtId="0" fontId="2" fillId="0" borderId="0" xfId="1" applyFont="1" applyAlignment="1">
      <alignment horizontal="center" vertical="top"/>
    </xf>
    <xf numFmtId="164" fontId="5" fillId="0" borderId="0" xfId="2" applyNumberFormat="1" applyFont="1" applyAlignment="1">
      <alignment horizontal="center" vertical="center"/>
    </xf>
    <xf numFmtId="0" fontId="5" fillId="0" borderId="0" xfId="2" applyFont="1" applyAlignment="1">
      <alignment vertical="center"/>
    </xf>
    <xf numFmtId="0" fontId="5" fillId="0" borderId="36" xfId="2" applyFont="1" applyBorder="1" applyAlignment="1">
      <alignment vertical="center" wrapText="1"/>
    </xf>
    <xf numFmtId="3" fontId="6" fillId="0" borderId="42" xfId="2" applyNumberFormat="1" applyFont="1" applyBorder="1" applyAlignment="1">
      <alignment horizontal="center" vertical="center" wrapText="1"/>
    </xf>
    <xf numFmtId="0" fontId="5" fillId="0" borderId="69" xfId="2" applyFont="1" applyBorder="1"/>
    <xf numFmtId="3" fontId="7" fillId="0" borderId="42" xfId="2" applyNumberFormat="1" applyFont="1" applyBorder="1" applyAlignment="1">
      <alignment horizontal="center" vertical="center"/>
    </xf>
    <xf numFmtId="0" fontId="5" fillId="0" borderId="64" xfId="2" applyFont="1" applyBorder="1"/>
    <xf numFmtId="0" fontId="3" fillId="0" borderId="63" xfId="1" applyFont="1" applyBorder="1" applyAlignment="1">
      <alignment horizontal="center" vertical="top" wrapText="1"/>
    </xf>
    <xf numFmtId="0" fontId="2" fillId="0" borderId="69" xfId="1" applyFont="1" applyBorder="1" applyAlignment="1">
      <alignment horizontal="center" vertical="center" wrapText="1"/>
    </xf>
    <xf numFmtId="3" fontId="6" fillId="0" borderId="63" xfId="2" applyNumberFormat="1" applyFont="1" applyBorder="1" applyAlignment="1">
      <alignment horizontal="center" vertical="center" wrapText="1"/>
    </xf>
    <xf numFmtId="0" fontId="3" fillId="0" borderId="93" xfId="1" applyFont="1" applyBorder="1" applyAlignment="1">
      <alignment horizontal="center" vertical="top" wrapText="1"/>
    </xf>
    <xf numFmtId="3" fontId="6" fillId="0" borderId="56" xfId="2" applyNumberFormat="1" applyFont="1" applyBorder="1" applyAlignment="1">
      <alignment horizontal="center" vertical="center" wrapText="1"/>
    </xf>
    <xf numFmtId="0" fontId="6" fillId="0" borderId="60" xfId="1" applyFont="1" applyBorder="1" applyAlignment="1">
      <alignment horizontal="left" vertical="top"/>
    </xf>
    <xf numFmtId="0" fontId="5" fillId="0" borderId="62" xfId="2" applyFont="1" applyBorder="1"/>
    <xf numFmtId="0" fontId="5" fillId="0" borderId="56" xfId="2" applyFont="1" applyBorder="1"/>
    <xf numFmtId="0" fontId="5" fillId="0" borderId="72" xfId="2" applyFont="1" applyBorder="1"/>
    <xf numFmtId="3" fontId="6" fillId="0" borderId="69" xfId="2" applyNumberFormat="1" applyFont="1" applyBorder="1" applyAlignment="1">
      <alignment horizontal="center" vertical="center" wrapText="1"/>
    </xf>
    <xf numFmtId="0" fontId="3" fillId="0" borderId="64" xfId="1" applyFont="1" applyBorder="1" applyAlignment="1">
      <alignment horizontal="center" vertical="top" wrapText="1"/>
    </xf>
    <xf numFmtId="0" fontId="3" fillId="0" borderId="69" xfId="1" applyFont="1" applyBorder="1" applyAlignment="1">
      <alignment horizontal="center" vertical="top" wrapText="1"/>
    </xf>
    <xf numFmtId="2" fontId="5" fillId="0" borderId="0" xfId="2" applyNumberFormat="1" applyFont="1" applyAlignment="1">
      <alignment vertical="center"/>
    </xf>
    <xf numFmtId="0" fontId="5" fillId="0" borderId="0" xfId="2" applyFont="1" applyAlignment="1">
      <alignment horizontal="center"/>
    </xf>
    <xf numFmtId="0" fontId="12" fillId="0" borderId="0" xfId="0" applyFont="1"/>
    <xf numFmtId="0" fontId="13" fillId="0" borderId="0" xfId="0" applyFont="1"/>
    <xf numFmtId="0" fontId="13" fillId="0" borderId="32" xfId="0" applyFont="1" applyBorder="1"/>
    <xf numFmtId="0" fontId="13" fillId="0" borderId="18" xfId="0" applyFont="1" applyBorder="1"/>
    <xf numFmtId="0" fontId="14" fillId="0" borderId="0" xfId="0" applyFont="1" applyAlignment="1">
      <alignment vertical="center" wrapText="1"/>
    </xf>
    <xf numFmtId="0" fontId="16" fillId="0" borderId="0" xfId="0" applyFont="1" applyAlignment="1">
      <alignment vertical="center"/>
    </xf>
    <xf numFmtId="0" fontId="12" fillId="0" borderId="28" xfId="0" applyFont="1" applyBorder="1"/>
    <xf numFmtId="0" fontId="13" fillId="0" borderId="28" xfId="0" applyFont="1" applyBorder="1"/>
    <xf numFmtId="0" fontId="13" fillId="0" borderId="29" xfId="0" applyFont="1" applyBorder="1"/>
    <xf numFmtId="0" fontId="13" fillId="0" borderId="33" xfId="0" applyFont="1" applyBorder="1"/>
    <xf numFmtId="0" fontId="15" fillId="0" borderId="0" xfId="0" applyFont="1" applyAlignment="1">
      <alignment horizontal="center" vertical="center" wrapText="1"/>
    </xf>
    <xf numFmtId="0" fontId="14" fillId="0" borderId="0" xfId="0" applyFont="1" applyAlignment="1">
      <alignment horizontal="center" vertical="center" wrapText="1"/>
    </xf>
    <xf numFmtId="0" fontId="5" fillId="0" borderId="33" xfId="2" applyFont="1" applyBorder="1" applyAlignment="1">
      <alignment horizontal="center"/>
    </xf>
    <xf numFmtId="0" fontId="5" fillId="0" borderId="69" xfId="2" applyFont="1" applyBorder="1" applyAlignment="1">
      <alignment horizontal="center"/>
    </xf>
    <xf numFmtId="0" fontId="5" fillId="0" borderId="59" xfId="2" applyFont="1" applyBorder="1" applyAlignment="1">
      <alignment horizontal="center"/>
    </xf>
    <xf numFmtId="0" fontId="5" fillId="0" borderId="62" xfId="2" applyFont="1" applyBorder="1" applyAlignment="1">
      <alignment horizontal="center"/>
    </xf>
    <xf numFmtId="0" fontId="17" fillId="0" borderId="56" xfId="2" applyFont="1" applyBorder="1"/>
    <xf numFmtId="0" fontId="17" fillId="0" borderId="0" xfId="2" applyFont="1"/>
    <xf numFmtId="0" fontId="17" fillId="0" borderId="69" xfId="2" applyFont="1" applyBorder="1"/>
    <xf numFmtId="0" fontId="5" fillId="0" borderId="32" xfId="2" applyFont="1" applyBorder="1" applyAlignment="1">
      <alignment horizontal="center"/>
    </xf>
    <xf numFmtId="0" fontId="5" fillId="0" borderId="29" xfId="2" applyFont="1" applyBorder="1"/>
    <xf numFmtId="0" fontId="5" fillId="0" borderId="31" xfId="2" applyFont="1" applyBorder="1"/>
    <xf numFmtId="2" fontId="5" fillId="0" borderId="0" xfId="2" applyNumberFormat="1" applyFont="1" applyAlignment="1">
      <alignment horizontal="center"/>
    </xf>
    <xf numFmtId="2" fontId="5" fillId="0" borderId="18" xfId="2" applyNumberFormat="1" applyFont="1" applyBorder="1" applyAlignment="1">
      <alignment horizontal="center"/>
    </xf>
    <xf numFmtId="0" fontId="0" fillId="2" borderId="0" xfId="0" applyFill="1"/>
    <xf numFmtId="0" fontId="17" fillId="2" borderId="0" xfId="0" applyFont="1" applyFill="1"/>
    <xf numFmtId="0" fontId="0" fillId="5" borderId="0" xfId="0" applyFill="1"/>
    <xf numFmtId="0" fontId="18" fillId="5" borderId="0" xfId="0" applyFont="1" applyFill="1"/>
    <xf numFmtId="0" fontId="17" fillId="5" borderId="0" xfId="0" applyFont="1" applyFill="1"/>
    <xf numFmtId="0" fontId="11" fillId="5" borderId="0" xfId="0" applyFont="1" applyFill="1"/>
    <xf numFmtId="0" fontId="19" fillId="0" borderId="0" xfId="0" applyFont="1"/>
    <xf numFmtId="0" fontId="5" fillId="0" borderId="0" xfId="2" applyFont="1" applyAlignment="1">
      <alignment horizontal="left" vertical="center" wrapText="1"/>
    </xf>
    <xf numFmtId="0" fontId="13" fillId="7" borderId="0" xfId="0" applyFont="1" applyFill="1"/>
    <xf numFmtId="0" fontId="12" fillId="7" borderId="0" xfId="0" applyFont="1" applyFill="1"/>
    <xf numFmtId="0" fontId="5" fillId="0" borderId="0" xfId="2" applyFont="1" applyAlignment="1">
      <alignment vertical="center" wrapText="1"/>
    </xf>
    <xf numFmtId="0" fontId="17" fillId="0" borderId="60" xfId="2" applyFont="1" applyBorder="1"/>
    <xf numFmtId="0" fontId="17" fillId="0" borderId="63" xfId="2" applyFont="1" applyBorder="1"/>
    <xf numFmtId="0" fontId="5" fillId="7" borderId="0" xfId="2" applyFont="1" applyFill="1"/>
    <xf numFmtId="0" fontId="5" fillId="7" borderId="0" xfId="2" applyFont="1" applyFill="1" applyAlignment="1">
      <alignment horizontal="center"/>
    </xf>
    <xf numFmtId="0" fontId="8" fillId="0" borderId="11" xfId="1" applyFont="1" applyBorder="1" applyAlignment="1">
      <alignment horizontal="left" vertical="center" wrapText="1"/>
    </xf>
    <xf numFmtId="0" fontId="7" fillId="0" borderId="45" xfId="2" applyFont="1" applyBorder="1"/>
    <xf numFmtId="2" fontId="5" fillId="7" borderId="0" xfId="2" applyNumberFormat="1" applyFont="1" applyFill="1" applyAlignment="1">
      <alignment horizontal="center"/>
    </xf>
    <xf numFmtId="3" fontId="6" fillId="0" borderId="18" xfId="2" applyNumberFormat="1" applyFont="1" applyBorder="1" applyAlignment="1">
      <alignment horizontal="center" vertical="center" wrapText="1"/>
    </xf>
    <xf numFmtId="0" fontId="2" fillId="5" borderId="0" xfId="1" applyFont="1" applyFill="1" applyAlignment="1">
      <alignment horizontal="left" vertical="top"/>
    </xf>
    <xf numFmtId="0" fontId="7" fillId="0" borderId="69" xfId="1" applyFont="1" applyBorder="1" applyAlignment="1">
      <alignment horizontal="left" vertical="center" wrapText="1"/>
    </xf>
    <xf numFmtId="0" fontId="8" fillId="0" borderId="63" xfId="1" applyFont="1" applyBorder="1" applyAlignment="1">
      <alignment horizontal="left" vertical="center" wrapText="1"/>
    </xf>
    <xf numFmtId="0" fontId="6" fillId="0" borderId="69" xfId="1" applyFont="1" applyBorder="1" applyAlignment="1">
      <alignment horizontal="left" vertical="top"/>
    </xf>
    <xf numFmtId="0" fontId="6" fillId="0" borderId="64" xfId="1" applyFont="1" applyBorder="1" applyAlignment="1">
      <alignment horizontal="left" vertical="top"/>
    </xf>
    <xf numFmtId="0" fontId="7" fillId="0" borderId="63" xfId="1" applyFont="1" applyBorder="1" applyAlignment="1">
      <alignment horizontal="left" vertical="center" wrapText="1"/>
    </xf>
    <xf numFmtId="0" fontId="4" fillId="0" borderId="18" xfId="1" applyFont="1" applyBorder="1" applyAlignment="1">
      <alignment horizontal="center" vertical="top" wrapText="1"/>
    </xf>
    <xf numFmtId="0" fontId="4" fillId="0" borderId="32" xfId="1" applyFont="1" applyBorder="1" applyAlignment="1">
      <alignment horizontal="center" vertical="top" wrapText="1"/>
    </xf>
    <xf numFmtId="0" fontId="3" fillId="0" borderId="18" xfId="1" applyFont="1" applyBorder="1" applyAlignment="1">
      <alignment horizontal="center" vertical="top" wrapText="1"/>
    </xf>
    <xf numFmtId="0" fontId="4" fillId="0" borderId="1" xfId="1" applyFont="1" applyBorder="1" applyAlignment="1">
      <alignment horizontal="center" vertical="top" wrapText="1"/>
    </xf>
    <xf numFmtId="0" fontId="0" fillId="7" borderId="0" xfId="0" applyFill="1"/>
    <xf numFmtId="0" fontId="12" fillId="0" borderId="1" xfId="0" applyFont="1" applyBorder="1"/>
    <xf numFmtId="0" fontId="13" fillId="0" borderId="1" xfId="0" applyFont="1" applyBorder="1"/>
    <xf numFmtId="0" fontId="2" fillId="0" borderId="20" xfId="2" applyFont="1" applyBorder="1"/>
    <xf numFmtId="0" fontId="13" fillId="5" borderId="0" xfId="0" applyFont="1" applyFill="1"/>
    <xf numFmtId="0" fontId="12" fillId="5" borderId="0" xfId="0" applyFont="1" applyFill="1"/>
    <xf numFmtId="0" fontId="18" fillId="7" borderId="0" xfId="0" applyFont="1" applyFill="1"/>
    <xf numFmtId="0" fontId="5" fillId="0" borderId="40" xfId="2" applyFont="1" applyBorder="1" applyAlignment="1">
      <alignment vertical="center"/>
    </xf>
    <xf numFmtId="2" fontId="5" fillId="0" borderId="40" xfId="2" applyNumberFormat="1" applyFont="1" applyBorder="1" applyAlignment="1">
      <alignment vertical="center"/>
    </xf>
    <xf numFmtId="0" fontId="5" fillId="0" borderId="44" xfId="2" applyFont="1" applyBorder="1"/>
    <xf numFmtId="0" fontId="5" fillId="0" borderId="44" xfId="2" applyFont="1" applyBorder="1" applyAlignment="1">
      <alignment horizontal="center"/>
    </xf>
    <xf numFmtId="0" fontId="5" fillId="0" borderId="11" xfId="2" applyFont="1" applyBorder="1" applyAlignment="1">
      <alignment horizontal="center"/>
    </xf>
    <xf numFmtId="0" fontId="5" fillId="0" borderId="45" xfId="2" applyFont="1" applyBorder="1" applyAlignment="1">
      <alignment horizontal="center"/>
    </xf>
    <xf numFmtId="0" fontId="2" fillId="0" borderId="33" xfId="2" applyFont="1" applyBorder="1"/>
    <xf numFmtId="0" fontId="5" fillId="0" borderId="18" xfId="2" applyFont="1" applyBorder="1" applyAlignment="1">
      <alignment horizontal="center"/>
    </xf>
    <xf numFmtId="0" fontId="2" fillId="0" borderId="32" xfId="2" applyFont="1" applyBorder="1"/>
    <xf numFmtId="0" fontId="2" fillId="0" borderId="44" xfId="2" applyFont="1" applyBorder="1"/>
    <xf numFmtId="0" fontId="2" fillId="0" borderId="10" xfId="2" applyFont="1" applyBorder="1"/>
    <xf numFmtId="0" fontId="5" fillId="0" borderId="18" xfId="0" applyFont="1" applyBorder="1"/>
    <xf numFmtId="0" fontId="2" fillId="0" borderId="13" xfId="2" applyFont="1" applyBorder="1"/>
    <xf numFmtId="0" fontId="2" fillId="7" borderId="0" xfId="2" applyFont="1" applyFill="1"/>
    <xf numFmtId="0" fontId="20" fillId="0" borderId="0" xfId="1" applyFont="1" applyAlignment="1">
      <alignment horizontal="left" vertical="top"/>
    </xf>
    <xf numFmtId="0" fontId="5" fillId="5" borderId="0" xfId="2" applyFont="1" applyFill="1" applyAlignment="1">
      <alignment horizontal="center"/>
    </xf>
    <xf numFmtId="0" fontId="2" fillId="5" borderId="0" xfId="2" applyFont="1" applyFill="1"/>
    <xf numFmtId="0" fontId="13" fillId="5" borderId="29" xfId="0" applyFont="1" applyFill="1" applyBorder="1"/>
    <xf numFmtId="0" fontId="5" fillId="5" borderId="0" xfId="2" applyFont="1" applyFill="1"/>
    <xf numFmtId="0" fontId="2" fillId="0" borderId="0" xfId="2" applyFont="1"/>
    <xf numFmtId="0" fontId="21" fillId="0" borderId="1" xfId="1" applyFont="1" applyBorder="1" applyAlignment="1">
      <alignment horizontal="left" vertical="center"/>
    </xf>
    <xf numFmtId="0" fontId="2" fillId="0" borderId="81" xfId="2" applyFont="1" applyBorder="1"/>
    <xf numFmtId="0" fontId="7" fillId="3" borderId="101" xfId="1" applyFont="1" applyFill="1" applyBorder="1" applyAlignment="1">
      <alignment horizontal="left" vertical="center" wrapText="1"/>
    </xf>
    <xf numFmtId="0" fontId="2" fillId="3" borderId="85" xfId="1" applyFont="1" applyFill="1" applyBorder="1" applyAlignment="1">
      <alignment horizontal="center" vertical="center" wrapText="1"/>
    </xf>
    <xf numFmtId="0" fontId="8" fillId="3" borderId="85" xfId="1" applyFont="1" applyFill="1" applyBorder="1" applyAlignment="1">
      <alignment horizontal="center" vertical="center" wrapText="1"/>
    </xf>
    <xf numFmtId="0" fontId="5" fillId="3" borderId="83" xfId="1" applyFont="1" applyFill="1" applyBorder="1" applyAlignment="1">
      <alignment horizontal="center" vertical="center" wrapText="1"/>
    </xf>
    <xf numFmtId="0" fontId="5" fillId="3" borderId="17" xfId="1" applyFont="1" applyFill="1" applyBorder="1" applyAlignment="1">
      <alignment horizontal="center" vertical="center" wrapText="1"/>
    </xf>
    <xf numFmtId="0" fontId="2" fillId="3" borderId="84" xfId="1" applyFont="1" applyFill="1" applyBorder="1" applyAlignment="1">
      <alignment horizontal="center" vertical="center" wrapText="1"/>
    </xf>
    <xf numFmtId="0" fontId="2" fillId="3" borderId="125" xfId="1" applyFont="1" applyFill="1" applyBorder="1" applyAlignment="1">
      <alignment horizontal="center" vertical="center" wrapText="1"/>
    </xf>
    <xf numFmtId="0" fontId="7" fillId="0" borderId="82" xfId="1" applyFont="1" applyBorder="1" applyAlignment="1">
      <alignment horizontal="left" vertical="center" wrapText="1"/>
    </xf>
    <xf numFmtId="9" fontId="6" fillId="2" borderId="3" xfId="3" applyFont="1" applyFill="1" applyBorder="1" applyAlignment="1">
      <alignment horizontal="center" vertical="center" wrapText="1"/>
    </xf>
    <xf numFmtId="9" fontId="7" fillId="0" borderId="12" xfId="3" applyFont="1" applyBorder="1" applyAlignment="1">
      <alignment horizontal="center" vertical="center" wrapText="1"/>
    </xf>
    <xf numFmtId="9" fontId="7" fillId="0" borderId="14" xfId="3" applyFont="1" applyBorder="1" applyAlignment="1">
      <alignment horizontal="center" vertical="center" wrapText="1"/>
    </xf>
    <xf numFmtId="9" fontId="6" fillId="0" borderId="12" xfId="3" applyFont="1" applyBorder="1" applyAlignment="1">
      <alignment horizontal="center" vertical="center" wrapText="1"/>
    </xf>
    <xf numFmtId="9" fontId="6" fillId="2" borderId="108" xfId="3" applyFont="1" applyFill="1" applyBorder="1" applyAlignment="1">
      <alignment horizontal="center" vertical="center" wrapText="1"/>
    </xf>
    <xf numFmtId="0" fontId="7" fillId="0" borderId="82" xfId="2" applyFont="1" applyBorder="1" applyAlignment="1">
      <alignment vertical="center"/>
    </xf>
    <xf numFmtId="9" fontId="7" fillId="0" borderId="12" xfId="3" applyFont="1" applyBorder="1" applyAlignment="1">
      <alignment horizontal="center" vertical="center"/>
    </xf>
    <xf numFmtId="9" fontId="7" fillId="0" borderId="14" xfId="3" applyFont="1" applyBorder="1" applyAlignment="1">
      <alignment horizontal="center" vertical="center"/>
    </xf>
    <xf numFmtId="9" fontId="6" fillId="0" borderId="12" xfId="3" applyFont="1" applyBorder="1" applyAlignment="1">
      <alignment horizontal="center" vertical="center"/>
    </xf>
    <xf numFmtId="9" fontId="6" fillId="2" borderId="99" xfId="3" applyFont="1" applyFill="1" applyBorder="1" applyAlignment="1">
      <alignment horizontal="center" vertical="center" wrapText="1"/>
    </xf>
    <xf numFmtId="9" fontId="6" fillId="2" borderId="108" xfId="3" applyFont="1" applyFill="1" applyBorder="1" applyAlignment="1">
      <alignment horizontal="center" vertical="center"/>
    </xf>
    <xf numFmtId="0" fontId="5" fillId="0" borderId="65" xfId="2" applyFont="1" applyBorder="1"/>
    <xf numFmtId="0" fontId="5" fillId="0" borderId="58" xfId="2" applyFont="1" applyBorder="1" applyAlignment="1">
      <alignment horizontal="center"/>
    </xf>
    <xf numFmtId="0" fontId="5" fillId="0" borderId="42" xfId="2" applyFont="1" applyBorder="1" applyAlignment="1">
      <alignment horizontal="center"/>
    </xf>
    <xf numFmtId="0" fontId="5" fillId="0" borderId="65" xfId="2" applyFont="1" applyBorder="1" applyAlignment="1">
      <alignment horizontal="center"/>
    </xf>
    <xf numFmtId="0" fontId="2" fillId="0" borderId="50" xfId="2" applyFont="1" applyBorder="1"/>
    <xf numFmtId="0" fontId="2" fillId="0" borderId="34" xfId="2" applyFont="1" applyBorder="1"/>
    <xf numFmtId="0" fontId="13" fillId="0" borderId="47" xfId="0" applyFont="1" applyBorder="1" applyAlignment="1">
      <alignment horizontal="justify" vertical="center"/>
    </xf>
    <xf numFmtId="0" fontId="13" fillId="0" borderId="45" xfId="0" applyFont="1" applyBorder="1"/>
    <xf numFmtId="0" fontId="13" fillId="0" borderId="44" xfId="0" applyFont="1" applyBorder="1"/>
    <xf numFmtId="0" fontId="13" fillId="0" borderId="11" xfId="0" applyFont="1" applyBorder="1"/>
    <xf numFmtId="0" fontId="12" fillId="0" borderId="66" xfId="0" applyFont="1" applyBorder="1"/>
    <xf numFmtId="0" fontId="12" fillId="0" borderId="45" xfId="0" applyFont="1" applyBorder="1"/>
    <xf numFmtId="0" fontId="12" fillId="0" borderId="102" xfId="0" applyFont="1" applyBorder="1"/>
    <xf numFmtId="0" fontId="2" fillId="3" borderId="103" xfId="1" applyFont="1" applyFill="1" applyBorder="1" applyAlignment="1">
      <alignment horizontal="center" vertical="center" wrapText="1"/>
    </xf>
    <xf numFmtId="0" fontId="7" fillId="0" borderId="14" xfId="1" applyFont="1" applyBorder="1" applyAlignment="1">
      <alignment horizontal="left" vertical="center" wrapText="1"/>
    </xf>
    <xf numFmtId="10" fontId="6" fillId="2" borderId="3" xfId="3" applyNumberFormat="1" applyFont="1" applyFill="1" applyBorder="1" applyAlignment="1">
      <alignment horizontal="center" vertical="center" wrapText="1"/>
    </xf>
    <xf numFmtId="10" fontId="7" fillId="0" borderId="12" xfId="3" applyNumberFormat="1" applyFont="1" applyBorder="1" applyAlignment="1">
      <alignment horizontal="center" vertical="center" wrapText="1"/>
    </xf>
    <xf numFmtId="10" fontId="7" fillId="0" borderId="14" xfId="3" applyNumberFormat="1" applyFont="1" applyBorder="1" applyAlignment="1">
      <alignment horizontal="center" vertical="center" wrapText="1"/>
    </xf>
    <xf numFmtId="10" fontId="6" fillId="0" borderId="12" xfId="3" applyNumberFormat="1" applyFont="1" applyBorder="1" applyAlignment="1">
      <alignment horizontal="center" vertical="center" wrapText="1"/>
    </xf>
    <xf numFmtId="0" fontId="7" fillId="0" borderId="14" xfId="2" applyFont="1" applyBorder="1" applyAlignment="1">
      <alignment vertical="center"/>
    </xf>
    <xf numFmtId="2" fontId="6" fillId="2" borderId="3" xfId="2" applyNumberFormat="1" applyFont="1" applyFill="1" applyBorder="1" applyAlignment="1">
      <alignment horizontal="center" vertical="center" wrapText="1"/>
    </xf>
    <xf numFmtId="2" fontId="7" fillId="0" borderId="12" xfId="2" applyNumberFormat="1" applyFont="1" applyBorder="1" applyAlignment="1">
      <alignment horizontal="center" vertical="center"/>
    </xf>
    <xf numFmtId="2" fontId="7" fillId="0" borderId="14" xfId="2" applyNumberFormat="1" applyFont="1" applyBorder="1" applyAlignment="1">
      <alignment horizontal="center" vertical="center"/>
    </xf>
    <xf numFmtId="2" fontId="6" fillId="0" borderId="12" xfId="3" applyNumberFormat="1" applyFont="1" applyBorder="1" applyAlignment="1">
      <alignment horizontal="center" vertical="center"/>
    </xf>
    <xf numFmtId="2" fontId="6" fillId="2" borderId="99" xfId="3" applyNumberFormat="1" applyFont="1" applyFill="1" applyBorder="1" applyAlignment="1">
      <alignment horizontal="center" vertical="center" wrapText="1"/>
    </xf>
    <xf numFmtId="4" fontId="6" fillId="2" borderId="3" xfId="2" applyNumberFormat="1" applyFont="1" applyFill="1" applyBorder="1" applyAlignment="1">
      <alignment horizontal="center" vertical="center" wrapText="1"/>
    </xf>
    <xf numFmtId="4" fontId="7" fillId="0" borderId="12" xfId="2" applyNumberFormat="1" applyFont="1" applyBorder="1" applyAlignment="1">
      <alignment horizontal="center" vertical="center" wrapText="1"/>
    </xf>
    <xf numFmtId="4" fontId="7" fillId="0" borderId="14" xfId="2" applyNumberFormat="1" applyFont="1" applyBorder="1" applyAlignment="1">
      <alignment horizontal="center" vertical="center" wrapText="1"/>
    </xf>
    <xf numFmtId="0" fontId="2" fillId="0" borderId="44" xfId="2" applyFont="1" applyBorder="1" applyAlignment="1">
      <alignment horizontal="center"/>
    </xf>
    <xf numFmtId="0" fontId="5" fillId="0" borderId="47" xfId="2" applyFont="1" applyBorder="1"/>
    <xf numFmtId="0" fontId="12" fillId="0" borderId="26" xfId="0" applyFont="1" applyBorder="1"/>
    <xf numFmtId="0" fontId="5" fillId="3" borderId="30" xfId="1" applyFont="1" applyFill="1" applyBorder="1" applyAlignment="1">
      <alignment horizontal="center" vertical="center" wrapText="1"/>
    </xf>
    <xf numFmtId="9" fontId="6" fillId="2" borderId="99" xfId="3" applyFont="1" applyFill="1" applyBorder="1" applyAlignment="1">
      <alignment horizontal="center" vertical="center"/>
    </xf>
    <xf numFmtId="0" fontId="5" fillId="0" borderId="33" xfId="2" applyFont="1" applyBorder="1"/>
    <xf numFmtId="0" fontId="5" fillId="0" borderId="28" xfId="2" applyFont="1" applyBorder="1" applyAlignment="1">
      <alignment horizontal="center"/>
    </xf>
    <xf numFmtId="0" fontId="2" fillId="0" borderId="11" xfId="2" applyFont="1" applyBorder="1"/>
    <xf numFmtId="0" fontId="2" fillId="0" borderId="18" xfId="2" applyFont="1" applyBorder="1"/>
    <xf numFmtId="0" fontId="2" fillId="0" borderId="31" xfId="2" applyFont="1" applyBorder="1"/>
    <xf numFmtId="0" fontId="12" fillId="0" borderId="25" xfId="0" applyFont="1" applyBorder="1"/>
    <xf numFmtId="0" fontId="5" fillId="0" borderId="16" xfId="2" applyFont="1" applyBorder="1"/>
    <xf numFmtId="0" fontId="5" fillId="0" borderId="21" xfId="2" applyFont="1" applyBorder="1" applyAlignment="1">
      <alignment horizontal="center"/>
    </xf>
    <xf numFmtId="0" fontId="5" fillId="0" borderId="16" xfId="2" applyFont="1" applyBorder="1" applyAlignment="1">
      <alignment horizontal="center"/>
    </xf>
    <xf numFmtId="0" fontId="5" fillId="0" borderId="15" xfId="2" applyFont="1" applyBorder="1" applyAlignment="1">
      <alignment horizontal="center"/>
    </xf>
    <xf numFmtId="0" fontId="2" fillId="0" borderId="56" xfId="2" applyFont="1" applyBorder="1"/>
    <xf numFmtId="0" fontId="5" fillId="5" borderId="18" xfId="2" applyFont="1" applyFill="1" applyBorder="1" applyAlignment="1">
      <alignment horizontal="center"/>
    </xf>
    <xf numFmtId="0" fontId="5" fillId="5" borderId="32" xfId="2" applyFont="1" applyFill="1" applyBorder="1" applyAlignment="1">
      <alignment horizontal="center"/>
    </xf>
    <xf numFmtId="0" fontId="2" fillId="5" borderId="18" xfId="2" applyFont="1" applyFill="1" applyBorder="1"/>
    <xf numFmtId="0" fontId="13" fillId="5" borderId="33" xfId="0" applyFont="1" applyFill="1" applyBorder="1"/>
    <xf numFmtId="0" fontId="13" fillId="0" borderId="33" xfId="0" applyFont="1" applyBorder="1" applyAlignment="1">
      <alignment wrapText="1"/>
    </xf>
    <xf numFmtId="0" fontId="5" fillId="0" borderId="0" xfId="2" applyFont="1" applyAlignment="1">
      <alignment wrapText="1"/>
    </xf>
    <xf numFmtId="0" fontId="26" fillId="0" borderId="0" xfId="1" applyFont="1" applyAlignment="1">
      <alignment vertical="center"/>
    </xf>
    <xf numFmtId="0" fontId="2" fillId="3" borderId="46" xfId="1" applyFont="1" applyFill="1" applyBorder="1" applyAlignment="1">
      <alignment horizontal="center" vertical="top"/>
    </xf>
    <xf numFmtId="0" fontId="5" fillId="0" borderId="39" xfId="2" applyFont="1" applyBorder="1" applyAlignment="1">
      <alignment vertical="center"/>
    </xf>
    <xf numFmtId="165" fontId="5" fillId="0" borderId="39" xfId="2" applyNumberFormat="1" applyFont="1" applyBorder="1" applyAlignment="1">
      <alignment horizontal="center" vertical="center"/>
    </xf>
    <xf numFmtId="0" fontId="2" fillId="3" borderId="39" xfId="2" applyFont="1" applyFill="1" applyBorder="1" applyAlignment="1">
      <alignment vertical="center"/>
    </xf>
    <xf numFmtId="165" fontId="2" fillId="3" borderId="39" xfId="2" applyNumberFormat="1" applyFont="1" applyFill="1" applyBorder="1" applyAlignment="1">
      <alignment horizontal="center" vertical="center"/>
    </xf>
    <xf numFmtId="0" fontId="14" fillId="3" borderId="39" xfId="0" applyFont="1" applyFill="1" applyBorder="1" applyAlignment="1">
      <alignment vertical="center" wrapText="1"/>
    </xf>
    <xf numFmtId="0" fontId="14" fillId="3" borderId="39"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8" fillId="0" borderId="39" xfId="0" applyFont="1" applyBorder="1" applyAlignment="1">
      <alignment vertical="center" wrapText="1"/>
    </xf>
    <xf numFmtId="0" fontId="8" fillId="0" borderId="39" xfId="0" applyFont="1" applyBorder="1" applyAlignment="1">
      <alignment horizontal="center" vertical="center" wrapText="1"/>
    </xf>
    <xf numFmtId="9" fontId="8" fillId="0" borderId="39" xfId="3" applyFont="1" applyFill="1" applyBorder="1" applyAlignment="1">
      <alignment horizontal="center" vertical="center" wrapText="1"/>
    </xf>
    <xf numFmtId="9" fontId="8" fillId="0" borderId="48" xfId="3" applyFont="1" applyFill="1" applyBorder="1" applyAlignment="1">
      <alignment horizontal="center" vertical="center" wrapText="1"/>
    </xf>
    <xf numFmtId="0" fontId="8" fillId="0" borderId="46" xfId="0" applyFont="1" applyBorder="1" applyAlignment="1">
      <alignment horizontal="center" vertical="center" wrapText="1"/>
    </xf>
    <xf numFmtId="9" fontId="8" fillId="0" borderId="49" xfId="3" applyFont="1" applyFill="1" applyBorder="1" applyAlignment="1">
      <alignment horizontal="center" vertical="center" wrapText="1"/>
    </xf>
    <xf numFmtId="0" fontId="27" fillId="3" borderId="39" xfId="0" applyFont="1" applyFill="1" applyBorder="1" applyAlignment="1">
      <alignment vertical="center" wrapText="1"/>
    </xf>
    <xf numFmtId="0" fontId="27" fillId="3" borderId="39" xfId="0" applyFont="1" applyFill="1" applyBorder="1" applyAlignment="1">
      <alignment horizontal="center" vertical="center" wrapText="1"/>
    </xf>
    <xf numFmtId="9" fontId="27" fillId="3" borderId="39" xfId="3" applyFont="1" applyFill="1" applyBorder="1" applyAlignment="1">
      <alignment horizontal="center" vertical="center" wrapText="1"/>
    </xf>
    <xf numFmtId="9" fontId="27" fillId="3" borderId="48" xfId="3" applyFont="1" applyFill="1" applyBorder="1" applyAlignment="1">
      <alignment horizontal="center" vertical="center" wrapText="1"/>
    </xf>
    <xf numFmtId="0" fontId="5" fillId="0" borderId="0" xfId="0" applyFont="1" applyAlignment="1">
      <alignment vertical="center"/>
    </xf>
    <xf numFmtId="0" fontId="5" fillId="0" borderId="34" xfId="0" applyFont="1" applyBorder="1" applyAlignment="1">
      <alignment vertical="center"/>
    </xf>
    <xf numFmtId="0" fontId="8" fillId="4" borderId="39" xfId="0" applyFont="1" applyFill="1" applyBorder="1" applyAlignment="1">
      <alignment vertical="center" wrapText="1"/>
    </xf>
    <xf numFmtId="9" fontId="8" fillId="0" borderId="39" xfId="0" applyNumberFormat="1" applyFont="1" applyBorder="1" applyAlignment="1">
      <alignment horizontal="center" vertical="center" wrapText="1"/>
    </xf>
    <xf numFmtId="9" fontId="27" fillId="3" borderId="39" xfId="0" applyNumberFormat="1" applyFont="1" applyFill="1" applyBorder="1" applyAlignment="1">
      <alignment horizontal="center" vertical="center" wrapText="1"/>
    </xf>
    <xf numFmtId="0" fontId="5" fillId="0" borderId="10" xfId="2" applyFont="1" applyBorder="1" applyAlignment="1">
      <alignment horizontal="center"/>
    </xf>
    <xf numFmtId="0" fontId="5" fillId="0" borderId="29" xfId="2" applyFont="1" applyBorder="1" applyAlignment="1">
      <alignment horizontal="center"/>
    </xf>
    <xf numFmtId="0" fontId="5" fillId="0" borderId="72" xfId="2" applyFont="1" applyBorder="1" applyAlignment="1">
      <alignment horizontal="center"/>
    </xf>
    <xf numFmtId="0" fontId="5" fillId="0" borderId="73" xfId="2" applyFont="1" applyBorder="1" applyAlignment="1">
      <alignment horizontal="center"/>
    </xf>
    <xf numFmtId="0" fontId="5" fillId="0" borderId="28" xfId="2" applyFont="1" applyBorder="1"/>
    <xf numFmtId="0" fontId="5" fillId="0" borderId="32" xfId="2" applyFont="1" applyBorder="1"/>
    <xf numFmtId="0" fontId="6" fillId="3" borderId="23" xfId="1" applyFont="1" applyFill="1" applyBorder="1" applyAlignment="1">
      <alignment horizontal="left" vertical="center" wrapText="1"/>
    </xf>
    <xf numFmtId="0" fontId="2" fillId="3" borderId="23" xfId="1" applyFont="1" applyFill="1" applyBorder="1" applyAlignment="1">
      <alignment horizontal="center" vertical="center" wrapText="1"/>
    </xf>
    <xf numFmtId="0" fontId="5" fillId="3" borderId="23" xfId="1" applyFont="1" applyFill="1" applyBorder="1" applyAlignment="1">
      <alignment horizontal="center" vertical="center" wrapText="1"/>
    </xf>
    <xf numFmtId="0" fontId="5" fillId="3" borderId="103" xfId="1" applyFont="1" applyFill="1" applyBorder="1" applyAlignment="1">
      <alignment horizontal="center" vertical="center" wrapText="1"/>
    </xf>
    <xf numFmtId="0" fontId="8" fillId="0" borderId="14" xfId="1" applyFont="1" applyBorder="1" applyAlignment="1">
      <alignment horizontal="left" vertical="center" wrapText="1"/>
    </xf>
    <xf numFmtId="3" fontId="6" fillId="3" borderId="14" xfId="2" applyNumberFormat="1" applyFont="1" applyFill="1" applyBorder="1" applyAlignment="1">
      <alignment horizontal="center" vertical="center" wrapText="1"/>
    </xf>
    <xf numFmtId="3" fontId="7" fillId="0" borderId="12" xfId="2" applyNumberFormat="1" applyFont="1" applyBorder="1" applyAlignment="1">
      <alignment horizontal="center" vertical="center" wrapText="1"/>
    </xf>
    <xf numFmtId="3" fontId="7" fillId="0" borderId="14" xfId="2" applyNumberFormat="1" applyFont="1" applyBorder="1" applyAlignment="1">
      <alignment horizontal="center" vertical="center" wrapText="1"/>
    </xf>
    <xf numFmtId="3" fontId="7" fillId="0" borderId="99" xfId="2" applyNumberFormat="1" applyFont="1" applyBorder="1" applyAlignment="1">
      <alignment horizontal="center" vertical="center" wrapText="1"/>
    </xf>
    <xf numFmtId="0" fontId="5" fillId="0" borderId="14" xfId="2" applyFont="1" applyBorder="1" applyAlignment="1">
      <alignment vertical="center" wrapText="1"/>
    </xf>
    <xf numFmtId="3" fontId="6" fillId="3" borderId="14" xfId="2" applyNumberFormat="1" applyFont="1" applyFill="1" applyBorder="1" applyAlignment="1">
      <alignment horizontal="center" vertical="center"/>
    </xf>
    <xf numFmtId="3" fontId="7" fillId="0" borderId="12" xfId="2" applyNumberFormat="1" applyFont="1" applyBorder="1" applyAlignment="1">
      <alignment horizontal="center" vertical="center"/>
    </xf>
    <xf numFmtId="3" fontId="7" fillId="0" borderId="14" xfId="2" applyNumberFormat="1" applyFont="1" applyBorder="1" applyAlignment="1">
      <alignment horizontal="center" vertical="center"/>
    </xf>
    <xf numFmtId="3" fontId="7" fillId="0" borderId="99" xfId="2" applyNumberFormat="1" applyFont="1" applyBorder="1" applyAlignment="1">
      <alignment horizontal="center" vertical="center"/>
    </xf>
    <xf numFmtId="0" fontId="7" fillId="0" borderId="14" xfId="2" applyFont="1" applyBorder="1" applyAlignment="1">
      <alignment vertical="center" wrapText="1"/>
    </xf>
    <xf numFmtId="4" fontId="6" fillId="3" borderId="14" xfId="2" applyNumberFormat="1" applyFont="1" applyFill="1" applyBorder="1" applyAlignment="1">
      <alignment horizontal="center" vertical="center"/>
    </xf>
    <xf numFmtId="4" fontId="7" fillId="0" borderId="99" xfId="2" applyNumberFormat="1" applyFont="1" applyBorder="1" applyAlignment="1">
      <alignment horizontal="center" vertical="center"/>
    </xf>
    <xf numFmtId="0" fontId="6" fillId="3" borderId="2" xfId="1" applyFont="1" applyFill="1" applyBorder="1" applyAlignment="1">
      <alignment horizontal="left" vertical="center" wrapText="1"/>
    </xf>
    <xf numFmtId="0" fontId="2" fillId="3" borderId="2" xfId="1" applyFont="1" applyFill="1" applyBorder="1" applyAlignment="1">
      <alignment horizontal="center" vertical="center" wrapText="1"/>
    </xf>
    <xf numFmtId="0" fontId="5" fillId="3" borderId="100" xfId="1" applyFont="1" applyFill="1" applyBorder="1" applyAlignment="1">
      <alignment horizontal="center" vertical="center" wrapText="1"/>
    </xf>
    <xf numFmtId="0" fontId="8" fillId="0" borderId="3" xfId="1" applyFont="1" applyBorder="1" applyAlignment="1">
      <alignment horizontal="left" vertical="center" wrapText="1"/>
    </xf>
    <xf numFmtId="3" fontId="6" fillId="3" borderId="3" xfId="2" applyNumberFormat="1" applyFont="1" applyFill="1" applyBorder="1" applyAlignment="1">
      <alignment horizontal="center" vertical="center" wrapText="1"/>
    </xf>
    <xf numFmtId="0" fontId="5" fillId="0" borderId="3" xfId="2" applyFont="1" applyBorder="1" applyAlignment="1">
      <alignment vertical="center" wrapText="1"/>
    </xf>
    <xf numFmtId="4" fontId="6" fillId="3" borderId="14" xfId="2" applyNumberFormat="1" applyFont="1" applyFill="1" applyBorder="1" applyAlignment="1">
      <alignment horizontal="center" vertical="center" wrapText="1"/>
    </xf>
    <xf numFmtId="4" fontId="7" fillId="0" borderId="14" xfId="2" applyNumberFormat="1" applyFont="1" applyBorder="1" applyAlignment="1">
      <alignment horizontal="center" vertical="center"/>
    </xf>
    <xf numFmtId="4" fontId="7" fillId="0" borderId="12" xfId="2" applyNumberFormat="1" applyFont="1" applyBorder="1" applyAlignment="1">
      <alignment horizontal="center" vertical="center"/>
    </xf>
    <xf numFmtId="0" fontId="5" fillId="0" borderId="1" xfId="2" applyFont="1" applyBorder="1" applyAlignment="1">
      <alignment horizontal="center"/>
    </xf>
    <xf numFmtId="0" fontId="8" fillId="3" borderId="2" xfId="1" applyFont="1" applyFill="1" applyBorder="1" applyAlignment="1">
      <alignment horizontal="center" vertical="center" wrapText="1"/>
    </xf>
    <xf numFmtId="4" fontId="7" fillId="0" borderId="105" xfId="2" applyNumberFormat="1" applyFont="1" applyBorder="1" applyAlignment="1">
      <alignment horizontal="center" vertical="center"/>
    </xf>
    <xf numFmtId="3" fontId="6" fillId="2" borderId="3" xfId="2" applyNumberFormat="1" applyFont="1" applyFill="1" applyBorder="1" applyAlignment="1">
      <alignment horizontal="center" vertical="center" wrapText="1"/>
    </xf>
    <xf numFmtId="0" fontId="7" fillId="3" borderId="35" xfId="1" applyFont="1" applyFill="1" applyBorder="1" applyAlignment="1">
      <alignment vertical="center" wrapText="1"/>
    </xf>
    <xf numFmtId="0" fontId="7" fillId="3" borderId="23" xfId="1" applyFont="1" applyFill="1" applyBorder="1" applyAlignment="1">
      <alignment vertical="center" wrapText="1"/>
    </xf>
    <xf numFmtId="0" fontId="2" fillId="3" borderId="17" xfId="1" applyFont="1" applyFill="1" applyBorder="1" applyAlignment="1">
      <alignment horizontal="center" vertical="center" wrapText="1"/>
    </xf>
    <xf numFmtId="0" fontId="5" fillId="3" borderId="106" xfId="1" applyFont="1" applyFill="1" applyBorder="1" applyAlignment="1">
      <alignment horizontal="center" vertical="center" wrapText="1"/>
    </xf>
    <xf numFmtId="0" fontId="8" fillId="0" borderId="17" xfId="1" applyFont="1" applyBorder="1" applyAlignment="1">
      <alignment horizontal="left" vertical="center" wrapText="1"/>
    </xf>
    <xf numFmtId="3" fontId="6" fillId="0" borderId="16" xfId="2" applyNumberFormat="1" applyFont="1" applyBorder="1" applyAlignment="1">
      <alignment horizontal="center" vertical="center"/>
    </xf>
    <xf numFmtId="3" fontId="7" fillId="0" borderId="16" xfId="2" applyNumberFormat="1" applyFont="1" applyBorder="1" applyAlignment="1">
      <alignment horizontal="center" vertical="center"/>
    </xf>
    <xf numFmtId="3" fontId="7" fillId="0" borderId="107" xfId="2" applyNumberFormat="1" applyFont="1" applyBorder="1" applyAlignment="1">
      <alignment horizontal="center" vertical="center"/>
    </xf>
    <xf numFmtId="4" fontId="7" fillId="0" borderId="16" xfId="2" applyNumberFormat="1" applyFont="1" applyBorder="1" applyAlignment="1">
      <alignment horizontal="center" vertical="center"/>
    </xf>
    <xf numFmtId="4" fontId="7" fillId="0" borderId="107" xfId="2" applyNumberFormat="1" applyFont="1" applyBorder="1" applyAlignment="1">
      <alignment horizontal="center" vertical="center"/>
    </xf>
    <xf numFmtId="0" fontId="5" fillId="0" borderId="16" xfId="2" applyFont="1" applyBorder="1" applyAlignment="1">
      <alignment vertical="center" wrapText="1"/>
    </xf>
    <xf numFmtId="0" fontId="5" fillId="3" borderId="12" xfId="2" applyFont="1" applyFill="1" applyBorder="1" applyAlignment="1">
      <alignment vertical="center" wrapText="1"/>
    </xf>
    <xf numFmtId="3" fontId="6" fillId="3" borderId="16" xfId="2" applyNumberFormat="1" applyFont="1" applyFill="1" applyBorder="1" applyAlignment="1">
      <alignment horizontal="center" vertical="center"/>
    </xf>
    <xf numFmtId="3" fontId="7" fillId="3" borderId="16" xfId="2" applyNumberFormat="1" applyFont="1" applyFill="1" applyBorder="1" applyAlignment="1">
      <alignment horizontal="center" vertical="center"/>
    </xf>
    <xf numFmtId="3" fontId="7" fillId="3" borderId="107" xfId="2" applyNumberFormat="1" applyFont="1" applyFill="1" applyBorder="1" applyAlignment="1">
      <alignment horizontal="center" vertical="center"/>
    </xf>
    <xf numFmtId="0" fontId="5" fillId="0" borderId="12" xfId="2" applyFont="1" applyBorder="1" applyAlignment="1">
      <alignment vertical="center"/>
    </xf>
    <xf numFmtId="0" fontId="5" fillId="0" borderId="30" xfId="2" applyFont="1" applyBorder="1" applyAlignment="1">
      <alignment vertical="center"/>
    </xf>
    <xf numFmtId="0" fontId="5" fillId="3" borderId="30" xfId="2" applyFont="1" applyFill="1" applyBorder="1" applyAlignment="1">
      <alignment vertical="center"/>
    </xf>
    <xf numFmtId="0" fontId="8" fillId="0" borderId="30" xfId="1" applyFont="1" applyBorder="1" applyAlignment="1">
      <alignment horizontal="left" vertical="center" wrapText="1"/>
    </xf>
    <xf numFmtId="9" fontId="7" fillId="0" borderId="108" xfId="3" applyFont="1" applyBorder="1" applyAlignment="1">
      <alignment horizontal="center" vertical="center"/>
    </xf>
    <xf numFmtId="0" fontId="5" fillId="0" borderId="2" xfId="2" applyFont="1" applyBorder="1" applyAlignment="1">
      <alignment horizontal="center" vertical="center" wrapText="1"/>
    </xf>
    <xf numFmtId="3" fontId="6" fillId="0" borderId="107" xfId="2" applyNumberFormat="1" applyFont="1" applyBorder="1" applyAlignment="1">
      <alignment horizontal="center" vertical="center"/>
    </xf>
    <xf numFmtId="0" fontId="5" fillId="5" borderId="61" xfId="2" applyFont="1" applyFill="1" applyBorder="1"/>
    <xf numFmtId="0" fontId="5" fillId="5" borderId="56" xfId="2" applyFont="1" applyFill="1" applyBorder="1"/>
    <xf numFmtId="0" fontId="5" fillId="0" borderId="63" xfId="2" applyFont="1" applyBorder="1"/>
    <xf numFmtId="0" fontId="5" fillId="0" borderId="60" xfId="2" applyFont="1" applyBorder="1"/>
    <xf numFmtId="0" fontId="5" fillId="0" borderId="59" xfId="2" applyFont="1" applyBorder="1"/>
    <xf numFmtId="0" fontId="7" fillId="3" borderId="35" xfId="1" applyFont="1" applyFill="1" applyBorder="1" applyAlignment="1">
      <alignment horizontal="left" vertical="center" wrapText="1"/>
    </xf>
    <xf numFmtId="0" fontId="7" fillId="3" borderId="2" xfId="1" applyFont="1" applyFill="1" applyBorder="1" applyAlignment="1">
      <alignment horizontal="left" vertical="center" wrapText="1"/>
    </xf>
    <xf numFmtId="0" fontId="5" fillId="3" borderId="94" xfId="1" applyFont="1" applyFill="1" applyBorder="1" applyAlignment="1">
      <alignment horizontal="center" vertical="center" wrapText="1"/>
    </xf>
    <xf numFmtId="0" fontId="5" fillId="0" borderId="3" xfId="2" applyFont="1" applyBorder="1" applyAlignment="1">
      <alignment horizontal="left" vertical="center" wrapText="1"/>
    </xf>
    <xf numFmtId="167" fontId="6" fillId="2" borderId="3" xfId="2" applyNumberFormat="1" applyFont="1" applyFill="1" applyBorder="1" applyAlignment="1">
      <alignment horizontal="center" vertical="center" wrapText="1"/>
    </xf>
    <xf numFmtId="167" fontId="7" fillId="0" borderId="95" xfId="2" applyNumberFormat="1" applyFont="1" applyBorder="1" applyAlignment="1">
      <alignment horizontal="center" vertical="center"/>
    </xf>
    <xf numFmtId="167" fontId="7" fillId="0" borderId="16" xfId="2" applyNumberFormat="1" applyFont="1" applyBorder="1" applyAlignment="1">
      <alignment horizontal="center" vertical="center"/>
    </xf>
    <xf numFmtId="167" fontId="7" fillId="0" borderId="107" xfId="2" applyNumberFormat="1" applyFont="1" applyBorder="1" applyAlignment="1">
      <alignment horizontal="center" vertical="center"/>
    </xf>
    <xf numFmtId="0" fontId="5" fillId="0" borderId="14" xfId="2" applyFont="1" applyBorder="1" applyAlignment="1">
      <alignment horizontal="left" vertical="center" wrapText="1"/>
    </xf>
    <xf numFmtId="0" fontId="5" fillId="0" borderId="16" xfId="2" applyFont="1" applyBorder="1" applyAlignment="1">
      <alignment horizontal="center" vertical="center" wrapText="1"/>
    </xf>
    <xf numFmtId="0" fontId="5" fillId="0" borderId="7" xfId="2" applyFont="1" applyBorder="1" applyAlignment="1">
      <alignment horizontal="center" vertical="center" wrapText="1"/>
    </xf>
    <xf numFmtId="3" fontId="6" fillId="2" borderId="7" xfId="2" applyNumberFormat="1" applyFont="1" applyFill="1" applyBorder="1" applyAlignment="1">
      <alignment horizontal="center" vertical="center" wrapText="1"/>
    </xf>
    <xf numFmtId="3" fontId="7" fillId="0" borderId="96" xfId="2" applyNumberFormat="1" applyFont="1" applyBorder="1" applyAlignment="1">
      <alignment horizontal="center" vertical="center"/>
    </xf>
    <xf numFmtId="3" fontId="7" fillId="0" borderId="97" xfId="2" applyNumberFormat="1" applyFont="1" applyBorder="1" applyAlignment="1">
      <alignment horizontal="center" vertical="center"/>
    </xf>
    <xf numFmtId="3" fontId="7" fillId="0" borderId="95" xfId="2" applyNumberFormat="1" applyFont="1" applyBorder="1" applyAlignment="1">
      <alignment horizontal="center" vertical="center"/>
    </xf>
    <xf numFmtId="3" fontId="7" fillId="0" borderId="108" xfId="2" applyNumberFormat="1" applyFont="1" applyBorder="1" applyAlignment="1">
      <alignment horizontal="center" vertical="center"/>
    </xf>
    <xf numFmtId="0" fontId="29" fillId="0" borderId="59" xfId="0" applyFont="1" applyBorder="1" applyAlignment="1">
      <alignment vertical="center" wrapText="1"/>
    </xf>
    <xf numFmtId="0" fontId="5" fillId="0" borderId="108" xfId="2" applyFont="1" applyBorder="1" applyAlignment="1">
      <alignment horizontal="center" vertical="center"/>
    </xf>
    <xf numFmtId="0" fontId="29" fillId="0" borderId="56" xfId="0" applyFont="1" applyBorder="1" applyAlignment="1">
      <alignment vertical="center" wrapText="1"/>
    </xf>
    <xf numFmtId="0" fontId="7" fillId="3" borderId="109" xfId="1" applyFont="1" applyFill="1" applyBorder="1" applyAlignment="1">
      <alignment horizontal="left" vertical="center" wrapText="1"/>
    </xf>
    <xf numFmtId="3" fontId="6" fillId="2" borderId="105" xfId="2" applyNumberFormat="1" applyFont="1" applyFill="1" applyBorder="1" applyAlignment="1">
      <alignment horizontal="center" vertical="center" wrapText="1"/>
    </xf>
    <xf numFmtId="0" fontId="5" fillId="0" borderId="32" xfId="2" applyFont="1" applyBorder="1" applyAlignment="1">
      <alignment horizontal="left" vertical="center"/>
    </xf>
    <xf numFmtId="3" fontId="6" fillId="2" borderId="108" xfId="2" applyNumberFormat="1" applyFont="1" applyFill="1" applyBorder="1" applyAlignment="1">
      <alignment horizontal="center" vertical="center" wrapText="1"/>
    </xf>
    <xf numFmtId="0" fontId="5" fillId="0" borderId="16" xfId="2" applyFont="1" applyBorder="1" applyAlignment="1">
      <alignment horizontal="left" vertical="center" wrapText="1"/>
    </xf>
    <xf numFmtId="0" fontId="5" fillId="0" borderId="16" xfId="2" applyFont="1" applyBorder="1" applyAlignment="1">
      <alignment horizontal="left" vertical="center"/>
    </xf>
    <xf numFmtId="0" fontId="5" fillId="0" borderId="40" xfId="2" applyFont="1" applyBorder="1" applyAlignment="1">
      <alignment horizontal="left" vertical="center"/>
    </xf>
    <xf numFmtId="0" fontId="5" fillId="5" borderId="0" xfId="2" applyFont="1" applyFill="1" applyAlignment="1">
      <alignment horizontal="left" vertical="center"/>
    </xf>
    <xf numFmtId="3" fontId="6" fillId="5" borderId="0" xfId="2" applyNumberFormat="1" applyFont="1" applyFill="1" applyAlignment="1">
      <alignment horizontal="center" vertical="center" wrapText="1"/>
    </xf>
    <xf numFmtId="0" fontId="5" fillId="0" borderId="88" xfId="2" applyFont="1" applyBorder="1"/>
    <xf numFmtId="0" fontId="5" fillId="0" borderId="66" xfId="2" applyFont="1" applyBorder="1"/>
    <xf numFmtId="0" fontId="5" fillId="0" borderId="86" xfId="2" applyFont="1" applyBorder="1"/>
    <xf numFmtId="0" fontId="5" fillId="0" borderId="87" xfId="2" applyFont="1" applyBorder="1"/>
    <xf numFmtId="0" fontId="5" fillId="0" borderId="91" xfId="2" applyFont="1" applyBorder="1"/>
    <xf numFmtId="0" fontId="5" fillId="0" borderId="71" xfId="2" applyFont="1" applyBorder="1"/>
    <xf numFmtId="3" fontId="6" fillId="2" borderId="99" xfId="2" applyNumberFormat="1" applyFont="1" applyFill="1" applyBorder="1" applyAlignment="1">
      <alignment horizontal="center" vertical="center" wrapText="1"/>
    </xf>
    <xf numFmtId="0" fontId="5" fillId="0" borderId="92" xfId="2" applyFont="1" applyBorder="1"/>
    <xf numFmtId="0" fontId="5" fillId="0" borderId="18" xfId="2" applyFont="1" applyBorder="1" applyAlignment="1">
      <alignment horizontal="left" vertical="center" wrapText="1"/>
    </xf>
    <xf numFmtId="0" fontId="5" fillId="0" borderId="0" xfId="2" applyFont="1" applyAlignment="1">
      <alignment horizontal="left" vertical="center"/>
    </xf>
    <xf numFmtId="0" fontId="5" fillId="0" borderId="58" xfId="2" applyFont="1" applyBorder="1"/>
    <xf numFmtId="0" fontId="5" fillId="0" borderId="1" xfId="2" applyFont="1" applyBorder="1" applyAlignment="1">
      <alignment horizontal="left" vertical="center" wrapText="1"/>
    </xf>
    <xf numFmtId="3" fontId="7" fillId="0" borderId="1" xfId="2" applyNumberFormat="1" applyFont="1" applyBorder="1" applyAlignment="1">
      <alignment horizontal="center" vertical="center"/>
    </xf>
    <xf numFmtId="3" fontId="6" fillId="2" borderId="0" xfId="2" applyNumberFormat="1" applyFont="1" applyFill="1" applyAlignment="1">
      <alignment horizontal="center" vertical="center" wrapText="1"/>
    </xf>
    <xf numFmtId="3" fontId="7" fillId="0" borderId="17" xfId="2" applyNumberFormat="1" applyFont="1" applyBorder="1" applyAlignment="1">
      <alignment horizontal="center" vertical="center"/>
    </xf>
    <xf numFmtId="3" fontId="7" fillId="0" borderId="106" xfId="2" applyNumberFormat="1" applyFont="1" applyBorder="1" applyAlignment="1">
      <alignment horizontal="center" vertical="center"/>
    </xf>
    <xf numFmtId="167" fontId="6" fillId="2" borderId="7" xfId="2" applyNumberFormat="1" applyFont="1" applyFill="1" applyBorder="1" applyAlignment="1">
      <alignment horizontal="center" vertical="center" wrapText="1"/>
    </xf>
    <xf numFmtId="167" fontId="7" fillId="0" borderId="7" xfId="2" applyNumberFormat="1" applyFont="1" applyBorder="1" applyAlignment="1">
      <alignment horizontal="center" vertical="center" wrapText="1"/>
    </xf>
    <xf numFmtId="167" fontId="7" fillId="0" borderId="12" xfId="2" applyNumberFormat="1" applyFont="1" applyBorder="1" applyAlignment="1">
      <alignment horizontal="center" vertical="center"/>
    </xf>
    <xf numFmtId="167" fontId="5" fillId="0" borderId="108" xfId="2" applyNumberFormat="1" applyFont="1" applyBorder="1" applyAlignment="1">
      <alignment horizontal="center" vertical="center"/>
    </xf>
    <xf numFmtId="0" fontId="5" fillId="0" borderId="7" xfId="2" applyFont="1" applyBorder="1"/>
    <xf numFmtId="0" fontId="6" fillId="3" borderId="109" xfId="1" applyFont="1" applyFill="1" applyBorder="1" applyAlignment="1">
      <alignment horizontal="left" vertical="center" wrapText="1"/>
    </xf>
    <xf numFmtId="0" fontId="5" fillId="3" borderId="2" xfId="1" applyFont="1" applyFill="1" applyBorder="1" applyAlignment="1">
      <alignment horizontal="center" vertical="center" wrapText="1"/>
    </xf>
    <xf numFmtId="3" fontId="7" fillId="0" borderId="3" xfId="2" applyNumberFormat="1" applyFont="1" applyBorder="1" applyAlignment="1">
      <alignment horizontal="center" vertical="center" wrapText="1"/>
    </xf>
    <xf numFmtId="3" fontId="7" fillId="0" borderId="14" xfId="2" applyNumberFormat="1" applyFont="1" applyBorder="1" applyAlignment="1">
      <alignment horizontal="left" vertical="center"/>
    </xf>
    <xf numFmtId="3" fontId="7" fillId="0" borderId="15" xfId="2" applyNumberFormat="1" applyFont="1" applyBorder="1" applyAlignment="1">
      <alignment horizontal="center" vertical="center" wrapText="1"/>
    </xf>
    <xf numFmtId="3" fontId="7" fillId="0" borderId="16" xfId="2" applyNumberFormat="1" applyFont="1" applyBorder="1" applyAlignment="1">
      <alignment horizontal="left" vertical="center"/>
    </xf>
    <xf numFmtId="3" fontId="7" fillId="0" borderId="0" xfId="2" applyNumberFormat="1" applyFont="1" applyAlignment="1">
      <alignment horizontal="left" vertical="center"/>
    </xf>
    <xf numFmtId="0" fontId="5" fillId="0" borderId="34" xfId="2" applyFont="1" applyBorder="1"/>
    <xf numFmtId="0" fontId="6" fillId="3" borderId="35" xfId="1" applyFont="1" applyFill="1" applyBorder="1" applyAlignment="1">
      <alignment horizontal="left" vertical="center" wrapText="1"/>
    </xf>
    <xf numFmtId="0" fontId="30" fillId="0" borderId="0" xfId="0" applyFont="1" applyAlignment="1">
      <alignment horizontal="justify" vertical="center"/>
    </xf>
    <xf numFmtId="0" fontId="31" fillId="0" borderId="0" xfId="0" applyFont="1" applyAlignment="1">
      <alignment horizontal="justify" vertical="center"/>
    </xf>
    <xf numFmtId="0" fontId="6" fillId="3" borderId="112" xfId="1" applyFont="1" applyFill="1" applyBorder="1" applyAlignment="1">
      <alignment horizontal="left" vertical="center" wrapText="1"/>
    </xf>
    <xf numFmtId="0" fontId="2" fillId="3" borderId="6"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5" fillId="0" borderId="2" xfId="2" applyFont="1" applyBorder="1" applyAlignment="1">
      <alignment vertical="center" wrapText="1"/>
    </xf>
    <xf numFmtId="0" fontId="5" fillId="0" borderId="13" xfId="2" applyFont="1" applyBorder="1"/>
    <xf numFmtId="0" fontId="5" fillId="0" borderId="0" xfId="0" applyFont="1" applyAlignment="1">
      <alignment horizontal="justify" vertical="center"/>
    </xf>
    <xf numFmtId="0" fontId="16" fillId="0" borderId="0" xfId="0" applyFont="1" applyAlignment="1">
      <alignment horizontal="justify" vertical="center"/>
    </xf>
    <xf numFmtId="0" fontId="5" fillId="5" borderId="47" xfId="2" applyFont="1" applyFill="1" applyBorder="1"/>
    <xf numFmtId="0" fontId="5" fillId="5" borderId="47" xfId="2" applyFont="1" applyFill="1" applyBorder="1" applyAlignment="1">
      <alignment horizontal="center"/>
    </xf>
    <xf numFmtId="0" fontId="5" fillId="5" borderId="31" xfId="2" applyFont="1" applyFill="1" applyBorder="1" applyAlignment="1">
      <alignment horizontal="center"/>
    </xf>
    <xf numFmtId="0" fontId="5" fillId="5" borderId="53" xfId="2" applyFont="1" applyFill="1" applyBorder="1" applyAlignment="1">
      <alignment horizontal="center"/>
    </xf>
    <xf numFmtId="0" fontId="5" fillId="5" borderId="32" xfId="2" applyFont="1" applyFill="1" applyBorder="1"/>
    <xf numFmtId="0" fontId="5" fillId="5" borderId="0" xfId="0" applyFont="1" applyFill="1"/>
    <xf numFmtId="0" fontId="5" fillId="5" borderId="18" xfId="2" applyFont="1" applyFill="1" applyBorder="1"/>
    <xf numFmtId="0" fontId="22" fillId="0" borderId="0" xfId="1" applyFont="1" applyAlignment="1">
      <alignment vertical="top" wrapText="1"/>
    </xf>
    <xf numFmtId="0" fontId="20" fillId="5" borderId="0" xfId="1" applyFont="1" applyFill="1" applyAlignment="1">
      <alignment vertical="center"/>
    </xf>
    <xf numFmtId="0" fontId="7" fillId="3" borderId="17" xfId="1" applyFont="1" applyFill="1" applyBorder="1" applyAlignment="1">
      <alignment horizontal="left" vertical="center" wrapText="1"/>
    </xf>
    <xf numFmtId="0" fontId="8" fillId="3" borderId="30" xfId="1" applyFont="1" applyFill="1" applyBorder="1" applyAlignment="1">
      <alignment horizontal="center" vertical="center" wrapText="1"/>
    </xf>
    <xf numFmtId="3" fontId="7" fillId="0" borderId="108" xfId="2" applyNumberFormat="1" applyFont="1" applyBorder="1" applyAlignment="1">
      <alignment horizontal="center" vertical="center" wrapText="1"/>
    </xf>
    <xf numFmtId="4" fontId="7" fillId="0" borderId="108" xfId="2" applyNumberFormat="1" applyFont="1" applyBorder="1" applyAlignment="1">
      <alignment horizontal="center" vertical="center" wrapText="1"/>
    </xf>
    <xf numFmtId="0" fontId="5" fillId="5" borderId="18" xfId="2" applyFont="1" applyFill="1" applyBorder="1" applyAlignment="1">
      <alignment vertical="center"/>
    </xf>
    <xf numFmtId="3" fontId="7" fillId="5" borderId="32" xfId="2" applyNumberFormat="1" applyFont="1" applyFill="1" applyBorder="1" applyAlignment="1">
      <alignment horizontal="center" vertical="center"/>
    </xf>
    <xf numFmtId="3" fontId="7" fillId="5" borderId="18" xfId="2" applyNumberFormat="1" applyFont="1" applyFill="1" applyBorder="1" applyAlignment="1">
      <alignment horizontal="center" vertical="center"/>
    </xf>
    <xf numFmtId="0" fontId="4" fillId="5" borderId="19" xfId="1" applyFont="1" applyFill="1" applyBorder="1" applyAlignment="1">
      <alignment horizontal="center" vertical="top" wrapText="1"/>
    </xf>
    <xf numFmtId="0" fontId="5" fillId="5" borderId="67" xfId="2" applyFont="1" applyFill="1" applyBorder="1"/>
    <xf numFmtId="0" fontId="13" fillId="0" borderId="68" xfId="0" applyFont="1" applyBorder="1"/>
    <xf numFmtId="0" fontId="7" fillId="3" borderId="23" xfId="1" applyFont="1" applyFill="1" applyBorder="1" applyAlignment="1">
      <alignment horizontal="left" vertical="center" wrapText="1"/>
    </xf>
    <xf numFmtId="0" fontId="5" fillId="0" borderId="64" xfId="1" applyFont="1" applyBorder="1" applyAlignment="1">
      <alignment horizontal="center" vertical="center" wrapText="1"/>
    </xf>
    <xf numFmtId="3" fontId="9" fillId="0" borderId="113" xfId="2" applyNumberFormat="1" applyFont="1" applyBorder="1" applyAlignment="1">
      <alignment horizontal="center" vertical="center" wrapText="1"/>
    </xf>
    <xf numFmtId="0" fontId="13" fillId="0" borderId="10" xfId="0" applyFont="1" applyBorder="1"/>
    <xf numFmtId="3" fontId="9" fillId="0" borderId="11" xfId="2" applyNumberFormat="1" applyFont="1" applyBorder="1" applyAlignment="1">
      <alignment horizontal="center" vertical="center"/>
    </xf>
    <xf numFmtId="4" fontId="9" fillId="0" borderId="11" xfId="2" applyNumberFormat="1" applyFont="1" applyBorder="1" applyAlignment="1">
      <alignment horizontal="center" vertical="center"/>
    </xf>
    <xf numFmtId="0" fontId="5" fillId="0" borderId="10" xfId="2" applyFont="1" applyBorder="1"/>
    <xf numFmtId="3" fontId="7" fillId="0" borderId="11" xfId="2" applyNumberFormat="1" applyFont="1" applyBorder="1" applyAlignment="1">
      <alignment horizontal="center" vertical="center"/>
    </xf>
    <xf numFmtId="0" fontId="5" fillId="5" borderId="10" xfId="2" applyFont="1" applyFill="1" applyBorder="1"/>
    <xf numFmtId="4" fontId="7" fillId="0" borderId="11" xfId="2" applyNumberFormat="1" applyFont="1" applyBorder="1" applyAlignment="1">
      <alignment horizontal="center" vertical="center" wrapText="1"/>
    </xf>
    <xf numFmtId="3" fontId="7" fillId="0" borderId="11" xfId="2" applyNumberFormat="1" applyFont="1" applyBorder="1" applyAlignment="1">
      <alignment horizontal="center" vertical="center" wrapText="1"/>
    </xf>
    <xf numFmtId="4" fontId="7" fillId="0" borderId="29" xfId="2" applyNumberFormat="1" applyFont="1" applyBorder="1" applyAlignment="1">
      <alignment horizontal="center" vertical="center" wrapText="1"/>
    </xf>
    <xf numFmtId="0" fontId="5" fillId="0" borderId="18" xfId="2" applyFont="1" applyBorder="1" applyAlignment="1">
      <alignment vertical="center"/>
    </xf>
    <xf numFmtId="0" fontId="5" fillId="0" borderId="44" xfId="0" applyFont="1" applyBorder="1" applyAlignment="1">
      <alignment vertical="center"/>
    </xf>
    <xf numFmtId="0" fontId="5" fillId="5" borderId="44" xfId="2" applyFont="1" applyFill="1" applyBorder="1"/>
    <xf numFmtId="0" fontId="5" fillId="0" borderId="27" xfId="2" applyFont="1" applyBorder="1" applyAlignment="1">
      <alignment horizontal="center"/>
    </xf>
    <xf numFmtId="0" fontId="5" fillId="0" borderId="20" xfId="2" applyFont="1" applyBorder="1" applyAlignment="1">
      <alignment horizontal="center"/>
    </xf>
    <xf numFmtId="0" fontId="5" fillId="0" borderId="19" xfId="2" applyFont="1" applyBorder="1" applyAlignment="1">
      <alignment horizontal="center"/>
    </xf>
    <xf numFmtId="0" fontId="33" fillId="6" borderId="76" xfId="0" applyFont="1" applyFill="1" applyBorder="1" applyAlignment="1">
      <alignment horizontal="center" vertical="center" wrapText="1"/>
    </xf>
    <xf numFmtId="0" fontId="2" fillId="3" borderId="13" xfId="1" applyFont="1" applyFill="1" applyBorder="1" applyAlignment="1">
      <alignment horizontal="center" vertical="center" wrapText="1"/>
    </xf>
    <xf numFmtId="0" fontId="5" fillId="3" borderId="18" xfId="1" applyFont="1" applyFill="1" applyBorder="1" applyAlignment="1">
      <alignment horizontal="center" vertical="center" wrapText="1"/>
    </xf>
    <xf numFmtId="0" fontId="5" fillId="3" borderId="0" xfId="1" applyFont="1" applyFill="1" applyAlignment="1">
      <alignment horizontal="center" vertical="center" wrapText="1"/>
    </xf>
    <xf numFmtId="0" fontId="5" fillId="3" borderId="111" xfId="1" applyFont="1" applyFill="1" applyBorder="1" applyAlignment="1">
      <alignment horizontal="center" vertical="center" wrapText="1"/>
    </xf>
    <xf numFmtId="0" fontId="33" fillId="0" borderId="29" xfId="0" applyFont="1" applyBorder="1" applyAlignment="1">
      <alignment horizontal="right" vertical="center" wrapText="1"/>
    </xf>
    <xf numFmtId="0" fontId="33" fillId="0" borderId="0" xfId="0" applyFont="1" applyAlignment="1">
      <alignment horizontal="right" vertical="center" wrapText="1"/>
    </xf>
    <xf numFmtId="3" fontId="34" fillId="0" borderId="12" xfId="0" applyNumberFormat="1" applyFont="1" applyBorder="1" applyAlignment="1">
      <alignment horizontal="center" vertical="center" wrapText="1"/>
    </xf>
    <xf numFmtId="3" fontId="34" fillId="0" borderId="14" xfId="0" applyNumberFormat="1" applyFont="1" applyBorder="1" applyAlignment="1">
      <alignment horizontal="center" vertical="center" wrapText="1"/>
    </xf>
    <xf numFmtId="3" fontId="34" fillId="0" borderId="3" xfId="0" applyNumberFormat="1" applyFont="1" applyBorder="1" applyAlignment="1">
      <alignment horizontal="center" vertical="center" wrapText="1"/>
    </xf>
    <xf numFmtId="3" fontId="34" fillId="0" borderId="108" xfId="0" applyNumberFormat="1" applyFont="1" applyBorder="1" applyAlignment="1">
      <alignment horizontal="center" vertical="center" wrapText="1"/>
    </xf>
    <xf numFmtId="3" fontId="35" fillId="0" borderId="29" xfId="0" applyNumberFormat="1" applyFont="1" applyBorder="1" applyAlignment="1">
      <alignment horizontal="right" vertical="center" wrapText="1"/>
    </xf>
    <xf numFmtId="3" fontId="35" fillId="0" borderId="0" xfId="0" applyNumberFormat="1" applyFont="1" applyAlignment="1">
      <alignment horizontal="right" vertical="center" wrapText="1"/>
    </xf>
    <xf numFmtId="0" fontId="34" fillId="0" borderId="54" xfId="0" applyFont="1" applyBorder="1" applyAlignment="1">
      <alignment vertical="center" wrapText="1"/>
    </xf>
    <xf numFmtId="0" fontId="34" fillId="0" borderId="30"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4" xfId="0" applyFont="1" applyBorder="1" applyAlignment="1">
      <alignment horizontal="center" vertical="center" wrapText="1"/>
    </xf>
    <xf numFmtId="0" fontId="35" fillId="0" borderId="31" xfId="0" applyFont="1" applyBorder="1" applyAlignment="1">
      <alignment horizontal="right" vertical="center" wrapText="1"/>
    </xf>
    <xf numFmtId="0" fontId="35" fillId="0" borderId="0" xfId="0" applyFont="1" applyAlignment="1">
      <alignment horizontal="right" vertical="center" wrapText="1"/>
    </xf>
    <xf numFmtId="0" fontId="34" fillId="0" borderId="14" xfId="0" applyFont="1" applyBorder="1" applyAlignment="1">
      <alignment vertical="center" wrapText="1"/>
    </xf>
    <xf numFmtId="0" fontId="34" fillId="0" borderId="12"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08" xfId="0" applyFont="1" applyBorder="1" applyAlignment="1">
      <alignment horizontal="center" vertical="center" wrapText="1"/>
    </xf>
    <xf numFmtId="0" fontId="35" fillId="0" borderId="11" xfId="0" applyFont="1" applyBorder="1" applyAlignment="1">
      <alignment horizontal="right" vertical="center" wrapText="1"/>
    </xf>
    <xf numFmtId="0" fontId="5" fillId="0" borderId="13" xfId="2" applyFont="1" applyBorder="1" applyAlignment="1">
      <alignment horizontal="center"/>
    </xf>
    <xf numFmtId="0" fontId="5" fillId="0" borderId="53" xfId="2" applyFont="1" applyBorder="1" applyAlignment="1">
      <alignment horizontal="center"/>
    </xf>
    <xf numFmtId="0" fontId="5" fillId="0" borderId="47" xfId="2" applyFont="1" applyBorder="1" applyAlignment="1">
      <alignment horizontal="center"/>
    </xf>
    <xf numFmtId="0" fontId="36" fillId="0" borderId="0" xfId="0" applyFont="1"/>
    <xf numFmtId="0" fontId="37" fillId="0" borderId="0" xfId="0" applyFont="1"/>
    <xf numFmtId="0" fontId="36" fillId="7" borderId="0" xfId="0" applyFont="1" applyFill="1"/>
    <xf numFmtId="0" fontId="37" fillId="7" borderId="0" xfId="0" applyFont="1" applyFill="1"/>
    <xf numFmtId="0" fontId="36" fillId="5" borderId="0" xfId="0" applyFont="1" applyFill="1"/>
    <xf numFmtId="0" fontId="37" fillId="5" borderId="0" xfId="0" applyFont="1" applyFill="1"/>
    <xf numFmtId="0" fontId="13" fillId="5" borderId="1" xfId="0" applyFont="1" applyFill="1" applyBorder="1"/>
    <xf numFmtId="0" fontId="5" fillId="3" borderId="2" xfId="2" applyFont="1" applyFill="1" applyBorder="1" applyAlignment="1">
      <alignment vertical="center"/>
    </xf>
    <xf numFmtId="0" fontId="2" fillId="3" borderId="2" xfId="1" applyFont="1" applyFill="1" applyBorder="1" applyAlignment="1">
      <alignment horizontal="center" vertical="top"/>
    </xf>
    <xf numFmtId="0" fontId="2" fillId="3" borderId="30" xfId="1" applyFont="1" applyFill="1" applyBorder="1" applyAlignment="1">
      <alignment horizontal="center" vertical="top"/>
    </xf>
    <xf numFmtId="0" fontId="2" fillId="3" borderId="41" xfId="1" applyFont="1" applyFill="1" applyBorder="1" applyAlignment="1">
      <alignment horizontal="center" vertical="top"/>
    </xf>
    <xf numFmtId="0" fontId="2" fillId="3" borderId="114" xfId="1" applyFont="1" applyFill="1" applyBorder="1" applyAlignment="1">
      <alignment horizontal="center" vertical="top"/>
    </xf>
    <xf numFmtId="3" fontId="7" fillId="0" borderId="115" xfId="2" applyNumberFormat="1" applyFont="1" applyBorder="1" applyAlignment="1">
      <alignment horizontal="center" vertical="center"/>
    </xf>
    <xf numFmtId="0" fontId="13" fillId="5" borderId="29" xfId="0" applyFont="1" applyFill="1" applyBorder="1" applyAlignment="1">
      <alignment horizontal="center" vertical="center"/>
    </xf>
    <xf numFmtId="0" fontId="5" fillId="5" borderId="33" xfId="2" applyFont="1" applyFill="1" applyBorder="1" applyAlignment="1">
      <alignment horizontal="left" vertical="center"/>
    </xf>
    <xf numFmtId="0" fontId="5" fillId="5" borderId="0" xfId="2" applyFont="1" applyFill="1" applyAlignment="1">
      <alignment horizontal="center" vertical="center"/>
    </xf>
    <xf numFmtId="0" fontId="13" fillId="5" borderId="32" xfId="0" applyFont="1" applyFill="1" applyBorder="1"/>
    <xf numFmtId="0" fontId="13" fillId="0" borderId="22" xfId="0" applyFont="1" applyBorder="1"/>
    <xf numFmtId="0" fontId="2" fillId="3" borderId="23" xfId="1" applyFont="1" applyFill="1" applyBorder="1" applyAlignment="1">
      <alignment horizontal="left" vertical="top"/>
    </xf>
    <xf numFmtId="0" fontId="13" fillId="3" borderId="122" xfId="0" applyFont="1" applyFill="1" applyBorder="1"/>
    <xf numFmtId="0" fontId="5" fillId="3" borderId="0" xfId="2" applyFont="1" applyFill="1" applyAlignment="1">
      <alignment vertical="center"/>
    </xf>
    <xf numFmtId="0" fontId="5" fillId="3" borderId="0" xfId="2" applyFont="1" applyFill="1" applyAlignment="1">
      <alignment horizontal="center" vertical="center"/>
    </xf>
    <xf numFmtId="164" fontId="5" fillId="3" borderId="0" xfId="2" applyNumberFormat="1" applyFont="1" applyFill="1" applyAlignment="1">
      <alignment horizontal="center" vertical="center"/>
    </xf>
    <xf numFmtId="0" fontId="5" fillId="3" borderId="104" xfId="2" applyFont="1" applyFill="1" applyBorder="1" applyAlignment="1">
      <alignment horizontal="center" vertical="center"/>
    </xf>
    <xf numFmtId="0" fontId="5" fillId="0" borderId="14" xfId="2" applyFont="1" applyBorder="1" applyAlignment="1">
      <alignment vertical="center"/>
    </xf>
    <xf numFmtId="0" fontId="13" fillId="0" borderId="17" xfId="0" applyFont="1" applyBorder="1"/>
    <xf numFmtId="3" fontId="7" fillId="0" borderId="75" xfId="2" applyNumberFormat="1" applyFont="1" applyBorder="1" applyAlignment="1">
      <alignment horizontal="center" vertical="center"/>
    </xf>
    <xf numFmtId="3" fontId="7" fillId="0" borderId="77" xfId="2" applyNumberFormat="1" applyFont="1" applyBorder="1" applyAlignment="1">
      <alignment horizontal="center" vertical="center"/>
    </xf>
    <xf numFmtId="0" fontId="5" fillId="0" borderId="33" xfId="2" applyFont="1" applyBorder="1" applyAlignment="1">
      <alignment horizontal="center" vertical="center"/>
    </xf>
    <xf numFmtId="0" fontId="5" fillId="0" borderId="33" xfId="2" applyFont="1" applyBorder="1" applyAlignment="1">
      <alignment horizontal="left" vertical="center"/>
    </xf>
    <xf numFmtId="3" fontId="6" fillId="0" borderId="33" xfId="2" applyNumberFormat="1" applyFont="1" applyBorder="1" applyAlignment="1">
      <alignment horizontal="center" vertical="center" wrapText="1"/>
    </xf>
    <xf numFmtId="3" fontId="7" fillId="0" borderId="33" xfId="2" applyNumberFormat="1" applyFont="1" applyBorder="1" applyAlignment="1">
      <alignment horizontal="center" vertical="center"/>
    </xf>
    <xf numFmtId="3" fontId="7" fillId="0" borderId="29" xfId="2" applyNumberFormat="1" applyFont="1" applyBorder="1" applyAlignment="1">
      <alignment horizontal="center" vertical="center"/>
    </xf>
    <xf numFmtId="3" fontId="7" fillId="0" borderId="31" xfId="2" applyNumberFormat="1" applyFont="1" applyBorder="1" applyAlignment="1">
      <alignment horizontal="center" vertical="center"/>
    </xf>
    <xf numFmtId="3" fontId="7" fillId="0" borderId="25" xfId="2" applyNumberFormat="1" applyFont="1" applyBorder="1" applyAlignment="1">
      <alignment horizontal="center" vertical="center"/>
    </xf>
    <xf numFmtId="0" fontId="13" fillId="0" borderId="53" xfId="0" applyFont="1" applyBorder="1"/>
    <xf numFmtId="0" fontId="13" fillId="0" borderId="31" xfId="0" applyFont="1" applyBorder="1"/>
    <xf numFmtId="0" fontId="2" fillId="3" borderId="17" xfId="1" applyFont="1" applyFill="1" applyBorder="1" applyAlignment="1">
      <alignment horizontal="left" vertical="top"/>
    </xf>
    <xf numFmtId="0" fontId="13" fillId="3" borderId="2" xfId="0" applyFont="1" applyFill="1" applyBorder="1"/>
    <xf numFmtId="0" fontId="5" fillId="3" borderId="116" xfId="2" applyFont="1" applyFill="1" applyBorder="1" applyAlignment="1">
      <alignment horizontal="center" vertical="center"/>
    </xf>
    <xf numFmtId="164" fontId="5" fillId="3" borderId="30" xfId="2" applyNumberFormat="1" applyFont="1" applyFill="1" applyBorder="1" applyAlignment="1">
      <alignment horizontal="center" vertical="center"/>
    </xf>
    <xf numFmtId="0" fontId="5" fillId="3" borderId="17" xfId="2" applyFont="1" applyFill="1" applyBorder="1" applyAlignment="1">
      <alignment horizontal="center" vertical="center"/>
    </xf>
    <xf numFmtId="0" fontId="5" fillId="3" borderId="30" xfId="2" applyFont="1" applyFill="1" applyBorder="1" applyAlignment="1">
      <alignment horizontal="center" vertical="center"/>
    </xf>
    <xf numFmtId="0" fontId="5" fillId="3" borderId="114" xfId="2" applyFont="1" applyFill="1" applyBorder="1" applyAlignment="1">
      <alignment horizontal="center" vertical="center"/>
    </xf>
    <xf numFmtId="0" fontId="5" fillId="0" borderId="30" xfId="2" applyFont="1" applyBorder="1" applyAlignment="1">
      <alignment horizontal="center"/>
    </xf>
    <xf numFmtId="3" fontId="7" fillId="0" borderId="18" xfId="2" applyNumberFormat="1" applyFont="1" applyBorder="1" applyAlignment="1">
      <alignment horizontal="center"/>
    </xf>
    <xf numFmtId="3" fontId="7" fillId="0" borderId="32" xfId="2" applyNumberFormat="1" applyFont="1" applyBorder="1" applyAlignment="1">
      <alignment horizontal="center"/>
    </xf>
    <xf numFmtId="0" fontId="5" fillId="0" borderId="12" xfId="2" applyFont="1" applyBorder="1" applyAlignment="1">
      <alignment horizontal="center"/>
    </xf>
    <xf numFmtId="3" fontId="7" fillId="0" borderId="16" xfId="2" applyNumberFormat="1" applyFont="1" applyBorder="1" applyAlignment="1">
      <alignment horizontal="center"/>
    </xf>
    <xf numFmtId="3" fontId="7" fillId="0" borderId="15" xfId="2" applyNumberFormat="1" applyFont="1" applyBorder="1" applyAlignment="1">
      <alignment horizontal="center"/>
    </xf>
    <xf numFmtId="3" fontId="7" fillId="0" borderId="12" xfId="2" applyNumberFormat="1" applyFont="1" applyBorder="1" applyAlignment="1">
      <alignment horizontal="center"/>
    </xf>
    <xf numFmtId="3" fontId="7" fillId="0" borderId="14" xfId="2" applyNumberFormat="1" applyFont="1" applyBorder="1" applyAlignment="1">
      <alignment horizontal="center"/>
    </xf>
    <xf numFmtId="0" fontId="5" fillId="3" borderId="6" xfId="2" applyFont="1" applyFill="1" applyBorder="1" applyAlignment="1">
      <alignment vertical="center"/>
    </xf>
    <xf numFmtId="0" fontId="5" fillId="0" borderId="0" xfId="0" applyFont="1"/>
    <xf numFmtId="3" fontId="6" fillId="2" borderId="9" xfId="2" applyNumberFormat="1" applyFont="1" applyFill="1" applyBorder="1" applyAlignment="1">
      <alignment horizontal="center" vertical="center" wrapText="1"/>
    </xf>
    <xf numFmtId="9" fontId="7" fillId="0" borderId="105" xfId="3" applyFont="1" applyBorder="1" applyAlignment="1">
      <alignment horizontal="center" vertical="center"/>
    </xf>
    <xf numFmtId="0" fontId="5" fillId="0" borderId="55" xfId="2" applyFont="1" applyBorder="1" applyAlignment="1">
      <alignment vertical="center"/>
    </xf>
    <xf numFmtId="0" fontId="5" fillId="0" borderId="51" xfId="2" applyFont="1" applyBorder="1" applyAlignment="1">
      <alignment horizontal="left" vertical="center"/>
    </xf>
    <xf numFmtId="9" fontId="7" fillId="0" borderId="0" xfId="3" applyFont="1" applyBorder="1" applyAlignment="1">
      <alignment horizontal="center" vertical="center"/>
    </xf>
    <xf numFmtId="0" fontId="13" fillId="0" borderId="0" xfId="0" applyFont="1" applyAlignment="1">
      <alignment wrapText="1"/>
    </xf>
    <xf numFmtId="0" fontId="5" fillId="3" borderId="127" xfId="2" applyFont="1" applyFill="1" applyBorder="1" applyAlignment="1">
      <alignment vertical="center"/>
    </xf>
    <xf numFmtId="0" fontId="5" fillId="3" borderId="127" xfId="2" applyFont="1" applyFill="1" applyBorder="1" applyAlignment="1">
      <alignment horizontal="center" vertical="center"/>
    </xf>
    <xf numFmtId="0" fontId="13" fillId="0" borderId="126" xfId="0" applyFont="1" applyBorder="1"/>
    <xf numFmtId="10" fontId="7" fillId="0" borderId="105" xfId="3" applyNumberFormat="1" applyFont="1" applyBorder="1" applyAlignment="1">
      <alignment horizontal="center" vertical="center"/>
    </xf>
    <xf numFmtId="0" fontId="2" fillId="3" borderId="6" xfId="1" applyFont="1" applyFill="1" applyBorder="1" applyAlignment="1">
      <alignment horizontal="center" vertical="center"/>
    </xf>
    <xf numFmtId="0" fontId="2" fillId="3" borderId="103" xfId="1" applyFont="1" applyFill="1" applyBorder="1" applyAlignment="1">
      <alignment horizontal="center" vertical="center"/>
    </xf>
    <xf numFmtId="0" fontId="5" fillId="3" borderId="123" xfId="2" applyFont="1" applyFill="1" applyBorder="1" applyAlignment="1">
      <alignment vertical="center"/>
    </xf>
    <xf numFmtId="3" fontId="6" fillId="2" borderId="2" xfId="2" applyNumberFormat="1" applyFont="1" applyFill="1" applyBorder="1" applyAlignment="1">
      <alignment horizontal="center" vertical="center" wrapText="1"/>
    </xf>
    <xf numFmtId="3" fontId="7" fillId="0" borderId="104" xfId="2" applyNumberFormat="1" applyFont="1" applyBorder="1" applyAlignment="1">
      <alignment horizontal="center" vertical="center"/>
    </xf>
    <xf numFmtId="0" fontId="5" fillId="3" borderId="38" xfId="2" applyFont="1" applyFill="1" applyBorder="1" applyAlignment="1">
      <alignment vertical="center"/>
    </xf>
    <xf numFmtId="10" fontId="6" fillId="2" borderId="78" xfId="3" applyNumberFormat="1" applyFont="1" applyFill="1" applyBorder="1" applyAlignment="1">
      <alignment horizontal="center" vertical="center" wrapText="1"/>
    </xf>
    <xf numFmtId="10" fontId="7" fillId="0" borderId="16" xfId="3" applyNumberFormat="1" applyFont="1" applyBorder="1" applyAlignment="1">
      <alignment horizontal="center" vertical="center"/>
    </xf>
    <xf numFmtId="3" fontId="7" fillId="0" borderId="105" xfId="2" applyNumberFormat="1" applyFont="1" applyBorder="1" applyAlignment="1">
      <alignment horizontal="center" vertical="center"/>
    </xf>
    <xf numFmtId="4" fontId="6" fillId="2" borderId="5" xfId="2" applyNumberFormat="1" applyFont="1" applyFill="1" applyBorder="1" applyAlignment="1">
      <alignment horizontal="center" vertical="center" wrapText="1"/>
    </xf>
    <xf numFmtId="10" fontId="7" fillId="0" borderId="8" xfId="3" applyNumberFormat="1" applyFont="1" applyBorder="1" applyAlignment="1">
      <alignment horizontal="center" vertical="center"/>
    </xf>
    <xf numFmtId="10" fontId="7" fillId="0" borderId="8" xfId="2" applyNumberFormat="1" applyFont="1" applyBorder="1" applyAlignment="1">
      <alignment horizontal="center" vertical="center"/>
    </xf>
    <xf numFmtId="10" fontId="7" fillId="0" borderId="121" xfId="3" applyNumberFormat="1" applyFont="1" applyBorder="1" applyAlignment="1">
      <alignment horizontal="center" vertical="center"/>
    </xf>
    <xf numFmtId="3" fontId="6" fillId="2" borderId="6" xfId="2" applyNumberFormat="1" applyFont="1" applyFill="1" applyBorder="1" applyAlignment="1">
      <alignment horizontal="center" vertical="center" wrapText="1"/>
    </xf>
    <xf numFmtId="3" fontId="7" fillId="0" borderId="43" xfId="2" applyNumberFormat="1" applyFont="1" applyBorder="1" applyAlignment="1">
      <alignment horizontal="center" vertical="center"/>
    </xf>
    <xf numFmtId="10" fontId="6" fillId="2" borderId="7" xfId="3" applyNumberFormat="1" applyFont="1" applyFill="1" applyBorder="1" applyAlignment="1">
      <alignment horizontal="center" vertical="center" wrapText="1"/>
    </xf>
    <xf numFmtId="10" fontId="7" fillId="0" borderId="16" xfId="2" applyNumberFormat="1" applyFont="1" applyBorder="1" applyAlignment="1">
      <alignment horizontal="center" vertical="center"/>
    </xf>
    <xf numFmtId="3" fontId="6" fillId="2" borderId="79" xfId="2" applyNumberFormat="1" applyFont="1" applyFill="1" applyBorder="1" applyAlignment="1">
      <alignment horizontal="center" vertical="center" wrapText="1"/>
    </xf>
    <xf numFmtId="10" fontId="7" fillId="0" borderId="14" xfId="3" applyNumberFormat="1" applyFont="1" applyBorder="1" applyAlignment="1">
      <alignment horizontal="center" vertical="center"/>
    </xf>
    <xf numFmtId="10" fontId="7" fillId="0" borderId="14" xfId="2" applyNumberFormat="1" applyFont="1" applyBorder="1" applyAlignment="1">
      <alignment horizontal="center" vertical="center"/>
    </xf>
    <xf numFmtId="10" fontId="7" fillId="0" borderId="99" xfId="3" applyNumberFormat="1" applyFont="1" applyBorder="1" applyAlignment="1">
      <alignment horizontal="center" vertical="center"/>
    </xf>
    <xf numFmtId="0" fontId="40" fillId="5" borderId="0" xfId="2" applyFont="1" applyFill="1" applyAlignment="1">
      <alignment horizontal="center" vertical="center"/>
    </xf>
    <xf numFmtId="0" fontId="5" fillId="5" borderId="0" xfId="2" applyFont="1" applyFill="1" applyAlignment="1">
      <alignment vertical="center"/>
    </xf>
    <xf numFmtId="10" fontId="6" fillId="5" borderId="0" xfId="3" applyNumberFormat="1" applyFont="1" applyFill="1" applyBorder="1" applyAlignment="1">
      <alignment horizontal="center" vertical="center" wrapText="1"/>
    </xf>
    <xf numFmtId="10" fontId="7" fillId="5" borderId="0" xfId="3" applyNumberFormat="1" applyFont="1" applyFill="1" applyBorder="1" applyAlignment="1">
      <alignment horizontal="center" vertical="center"/>
    </xf>
    <xf numFmtId="10" fontId="7" fillId="5" borderId="0" xfId="2" applyNumberFormat="1" applyFont="1" applyFill="1" applyAlignment="1">
      <alignment horizontal="center" vertical="center"/>
    </xf>
    <xf numFmtId="3" fontId="7" fillId="0" borderId="111" xfId="2" applyNumberFormat="1" applyFont="1" applyBorder="1" applyAlignment="1">
      <alignment horizontal="center" vertical="center"/>
    </xf>
    <xf numFmtId="10" fontId="7" fillId="0" borderId="107" xfId="3" applyNumberFormat="1" applyFont="1" applyBorder="1" applyAlignment="1">
      <alignment horizontal="center" vertical="center"/>
    </xf>
    <xf numFmtId="10" fontId="7" fillId="0" borderId="124" xfId="3" applyNumberFormat="1" applyFont="1" applyBorder="1" applyAlignment="1">
      <alignment horizontal="center" vertical="center"/>
    </xf>
    <xf numFmtId="10" fontId="7" fillId="0" borderId="108" xfId="3" applyNumberFormat="1" applyFont="1" applyBorder="1" applyAlignment="1">
      <alignment horizontal="center" vertical="center"/>
    </xf>
    <xf numFmtId="3" fontId="7" fillId="0" borderId="114" xfId="2" applyNumberFormat="1" applyFont="1" applyBorder="1" applyAlignment="1">
      <alignment horizontal="center" vertical="center"/>
    </xf>
    <xf numFmtId="0" fontId="5" fillId="0" borderId="29" xfId="2" applyFont="1" applyBorder="1" applyAlignment="1">
      <alignment vertical="center"/>
    </xf>
    <xf numFmtId="0" fontId="5" fillId="0" borderId="33" xfId="2" applyFont="1" applyBorder="1" applyAlignment="1">
      <alignment vertical="center"/>
    </xf>
    <xf numFmtId="3" fontId="6" fillId="0" borderId="32" xfId="2" applyNumberFormat="1" applyFont="1" applyBorder="1" applyAlignment="1">
      <alignment horizontal="center" vertical="center" wrapText="1"/>
    </xf>
    <xf numFmtId="0" fontId="34" fillId="0" borderId="0" xfId="0" applyFont="1"/>
    <xf numFmtId="14" fontId="7" fillId="0" borderId="12" xfId="2" applyNumberFormat="1" applyFont="1" applyBorder="1" applyAlignment="1">
      <alignment horizontal="center" vertical="center"/>
    </xf>
    <xf numFmtId="14" fontId="7" fillId="0" borderId="108" xfId="2" applyNumberFormat="1" applyFont="1" applyBorder="1" applyAlignment="1">
      <alignment horizontal="center" vertical="center"/>
    </xf>
    <xf numFmtId="166" fontId="7" fillId="0" borderId="14" xfId="2" applyNumberFormat="1" applyFont="1" applyBorder="1" applyAlignment="1">
      <alignment horizontal="center" vertical="center"/>
    </xf>
    <xf numFmtId="166"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xf>
    <xf numFmtId="49" fontId="7" fillId="0" borderId="108" xfId="2" applyNumberFormat="1" applyFont="1" applyBorder="1" applyAlignment="1">
      <alignment horizontal="center" vertical="center" wrapText="1"/>
    </xf>
    <xf numFmtId="49" fontId="7" fillId="0" borderId="12" xfId="2" applyNumberFormat="1" applyFont="1" applyBorder="1" applyAlignment="1">
      <alignment horizontal="center" vertical="center" wrapText="1"/>
    </xf>
    <xf numFmtId="0" fontId="13" fillId="0" borderId="24" xfId="0" applyFont="1" applyBorder="1"/>
    <xf numFmtId="0" fontId="13" fillId="0" borderId="21" xfId="0" applyFont="1" applyBorder="1"/>
    <xf numFmtId="0" fontId="13" fillId="0" borderId="16" xfId="0" applyFont="1" applyBorder="1"/>
    <xf numFmtId="168" fontId="6" fillId="2" borderId="3" xfId="3" applyNumberFormat="1" applyFont="1" applyFill="1" applyBorder="1" applyAlignment="1">
      <alignment horizontal="center" vertical="center" wrapText="1"/>
    </xf>
    <xf numFmtId="168" fontId="7" fillId="0" borderId="12" xfId="3" applyNumberFormat="1" applyFont="1" applyBorder="1" applyAlignment="1">
      <alignment horizontal="center" vertical="center" wrapText="1"/>
    </xf>
    <xf numFmtId="168" fontId="7" fillId="0" borderId="14" xfId="3" applyNumberFormat="1" applyFont="1" applyBorder="1" applyAlignment="1">
      <alignment horizontal="center" vertical="center" wrapText="1"/>
    </xf>
    <xf numFmtId="168" fontId="6" fillId="0" borderId="12" xfId="3" applyNumberFormat="1" applyFont="1" applyBorder="1" applyAlignment="1">
      <alignment horizontal="center" vertical="center" wrapText="1"/>
    </xf>
    <xf numFmtId="168" fontId="7" fillId="0" borderId="12" xfId="3" applyNumberFormat="1" applyFont="1" applyBorder="1" applyAlignment="1">
      <alignment horizontal="center" vertical="center"/>
    </xf>
    <xf numFmtId="168" fontId="7" fillId="0" borderId="14" xfId="3" applyNumberFormat="1" applyFont="1" applyBorder="1" applyAlignment="1">
      <alignment horizontal="center" vertical="center"/>
    </xf>
    <xf numFmtId="168" fontId="6" fillId="0" borderId="12" xfId="3" applyNumberFormat="1" applyFont="1" applyBorder="1" applyAlignment="1">
      <alignment horizontal="center" vertical="center"/>
    </xf>
    <xf numFmtId="10" fontId="7" fillId="0" borderId="12" xfId="3" applyNumberFormat="1" applyFont="1" applyBorder="1" applyAlignment="1">
      <alignment horizontal="center" vertical="center"/>
    </xf>
    <xf numFmtId="10" fontId="6" fillId="0" borderId="12" xfId="3" applyNumberFormat="1" applyFont="1" applyBorder="1" applyAlignment="1">
      <alignment horizontal="center" vertical="center"/>
    </xf>
    <xf numFmtId="10" fontId="6" fillId="2" borderId="108" xfId="3" applyNumberFormat="1" applyFont="1" applyFill="1" applyBorder="1" applyAlignment="1">
      <alignment horizontal="center" vertical="center"/>
    </xf>
    <xf numFmtId="169" fontId="6" fillId="2" borderId="3" xfId="2" applyNumberFormat="1" applyFont="1" applyFill="1" applyBorder="1" applyAlignment="1">
      <alignment horizontal="center" vertical="center" wrapText="1"/>
    </xf>
    <xf numFmtId="169" fontId="7" fillId="0" borderId="12" xfId="2" applyNumberFormat="1" applyFont="1" applyBorder="1" applyAlignment="1">
      <alignment horizontal="center" vertical="center"/>
    </xf>
    <xf numFmtId="169" fontId="7" fillId="0" borderId="14" xfId="2" applyNumberFormat="1" applyFont="1" applyBorder="1" applyAlignment="1">
      <alignment horizontal="center" vertical="center"/>
    </xf>
    <xf numFmtId="169" fontId="6" fillId="0" borderId="12" xfId="3" applyNumberFormat="1" applyFont="1" applyBorder="1" applyAlignment="1">
      <alignment horizontal="center" vertical="center"/>
    </xf>
    <xf numFmtId="1" fontId="6" fillId="2" borderId="3" xfId="2" applyNumberFormat="1" applyFont="1" applyFill="1" applyBorder="1" applyAlignment="1">
      <alignment horizontal="center" vertical="center" wrapText="1"/>
    </xf>
    <xf numFmtId="1" fontId="7" fillId="0" borderId="12" xfId="2" applyNumberFormat="1" applyFont="1" applyBorder="1" applyAlignment="1">
      <alignment horizontal="center" vertical="center" wrapText="1"/>
    </xf>
    <xf numFmtId="1" fontId="7" fillId="0" borderId="14" xfId="2" applyNumberFormat="1" applyFont="1" applyBorder="1" applyAlignment="1">
      <alignment horizontal="center" vertical="center" wrapText="1"/>
    </xf>
    <xf numFmtId="1" fontId="6" fillId="0" borderId="12" xfId="3" applyNumberFormat="1" applyFont="1" applyBorder="1" applyAlignment="1">
      <alignment horizontal="center" vertical="center"/>
    </xf>
    <xf numFmtId="1" fontId="6" fillId="2" borderId="108" xfId="3" applyNumberFormat="1" applyFont="1" applyFill="1" applyBorder="1" applyAlignment="1">
      <alignment horizontal="center" vertical="center"/>
    </xf>
    <xf numFmtId="1" fontId="6" fillId="2" borderId="3" xfId="3" applyNumberFormat="1" applyFont="1" applyFill="1" applyBorder="1" applyAlignment="1">
      <alignment horizontal="center" vertical="center" wrapText="1"/>
    </xf>
    <xf numFmtId="1" fontId="7" fillId="0" borderId="12" xfId="3" applyNumberFormat="1" applyFont="1" applyBorder="1" applyAlignment="1">
      <alignment horizontal="center" vertical="center" wrapText="1"/>
    </xf>
    <xf numFmtId="1" fontId="7" fillId="0" borderId="14" xfId="3" applyNumberFormat="1" applyFont="1" applyBorder="1" applyAlignment="1">
      <alignment horizontal="center" vertical="center" wrapText="1"/>
    </xf>
    <xf numFmtId="1" fontId="6" fillId="0" borderId="12" xfId="3" applyNumberFormat="1" applyFont="1" applyBorder="1" applyAlignment="1">
      <alignment horizontal="center" vertical="center" wrapText="1"/>
    </xf>
    <xf numFmtId="1" fontId="6" fillId="2" borderId="99" xfId="3" applyNumberFormat="1" applyFont="1" applyFill="1" applyBorder="1" applyAlignment="1">
      <alignment horizontal="center" vertical="center" wrapText="1"/>
    </xf>
    <xf numFmtId="3" fontId="42" fillId="0" borderId="14" xfId="2" applyNumberFormat="1" applyFont="1" applyBorder="1" applyAlignment="1">
      <alignment horizontal="center" vertical="center" wrapText="1"/>
    </xf>
    <xf numFmtId="3" fontId="42" fillId="0" borderId="99" xfId="2" applyNumberFormat="1" applyFont="1" applyBorder="1" applyAlignment="1">
      <alignment horizontal="center" vertical="center" wrapText="1"/>
    </xf>
    <xf numFmtId="3" fontId="44" fillId="3" borderId="14" xfId="2" applyNumberFormat="1" applyFont="1" applyFill="1" applyBorder="1" applyAlignment="1">
      <alignment horizontal="center" vertical="center" wrapText="1"/>
    </xf>
    <xf numFmtId="166" fontId="6" fillId="2" borderId="3" xfId="2" applyNumberFormat="1" applyFont="1" applyFill="1" applyBorder="1" applyAlignment="1">
      <alignment horizontal="center" vertical="center" wrapText="1"/>
    </xf>
    <xf numFmtId="166" fontId="7" fillId="0" borderId="14" xfId="2" applyNumberFormat="1" applyFont="1" applyBorder="1" applyAlignment="1">
      <alignment horizontal="center" vertical="center" wrapText="1"/>
    </xf>
    <xf numFmtId="166" fontId="7" fillId="0" borderId="12" xfId="2" applyNumberFormat="1" applyFont="1" applyBorder="1" applyAlignment="1">
      <alignment horizontal="center" vertical="center" wrapText="1"/>
    </xf>
    <xf numFmtId="0" fontId="7" fillId="0" borderId="44" xfId="2" applyFont="1" applyBorder="1" applyAlignment="1">
      <alignment wrapText="1"/>
    </xf>
    <xf numFmtId="0" fontId="7" fillId="0" borderId="33" xfId="2" applyFont="1" applyBorder="1" applyAlignment="1">
      <alignment wrapText="1"/>
    </xf>
    <xf numFmtId="0" fontId="7" fillId="0" borderId="34" xfId="2" applyFont="1" applyBorder="1" applyAlignment="1">
      <alignment wrapText="1"/>
    </xf>
    <xf numFmtId="0" fontId="5" fillId="0" borderId="11" xfId="2" applyFont="1" applyBorder="1" applyAlignment="1">
      <alignment wrapText="1"/>
    </xf>
    <xf numFmtId="0" fontId="5" fillId="0" borderId="31" xfId="2" applyFont="1" applyBorder="1" applyAlignment="1">
      <alignment wrapText="1"/>
    </xf>
    <xf numFmtId="0" fontId="7" fillId="0" borderId="13" xfId="2" applyFont="1" applyBorder="1" applyAlignment="1">
      <alignment wrapText="1"/>
    </xf>
    <xf numFmtId="0" fontId="5" fillId="0" borderId="44" xfId="2" applyFont="1" applyBorder="1" applyAlignment="1">
      <alignment wrapText="1"/>
    </xf>
    <xf numFmtId="4" fontId="6" fillId="3" borderId="3" xfId="2" applyNumberFormat="1" applyFont="1" applyFill="1" applyBorder="1" applyAlignment="1">
      <alignment horizontal="center" vertical="center" wrapText="1"/>
    </xf>
    <xf numFmtId="4" fontId="7" fillId="0" borderId="105" xfId="2" applyNumberFormat="1" applyFont="1" applyBorder="1" applyAlignment="1">
      <alignment horizontal="center" vertical="center" wrapText="1"/>
    </xf>
    <xf numFmtId="0" fontId="5" fillId="0" borderId="29" xfId="2" applyFont="1" applyBorder="1" applyAlignment="1">
      <alignment wrapText="1"/>
    </xf>
    <xf numFmtId="9" fontId="7" fillId="0" borderId="16" xfId="3" applyFont="1" applyBorder="1" applyAlignment="1">
      <alignment horizontal="center" vertical="center"/>
    </xf>
    <xf numFmtId="9" fontId="7" fillId="0" borderId="107" xfId="3" applyFont="1" applyBorder="1" applyAlignment="1">
      <alignment horizontal="center" vertical="center"/>
    </xf>
    <xf numFmtId="168" fontId="6" fillId="2" borderId="7" xfId="3" applyNumberFormat="1" applyFont="1" applyFill="1" applyBorder="1" applyAlignment="1">
      <alignment horizontal="center" vertical="center" wrapText="1"/>
    </xf>
    <xf numFmtId="168" fontId="7" fillId="0" borderId="95" xfId="3" applyNumberFormat="1" applyFont="1" applyBorder="1" applyAlignment="1">
      <alignment horizontal="center" vertical="center"/>
    </xf>
    <xf numFmtId="168" fontId="7" fillId="0" borderId="16" xfId="3" applyNumberFormat="1" applyFont="1" applyBorder="1" applyAlignment="1">
      <alignment horizontal="center" vertical="center"/>
    </xf>
    <xf numFmtId="168" fontId="7" fillId="0" borderId="107" xfId="3" applyNumberFormat="1" applyFont="1" applyBorder="1" applyAlignment="1">
      <alignment horizontal="center" vertical="center"/>
    </xf>
    <xf numFmtId="3" fontId="42" fillId="5" borderId="2" xfId="2" applyNumberFormat="1" applyFont="1" applyFill="1" applyBorder="1" applyAlignment="1">
      <alignment horizontal="center" vertical="center" wrapText="1"/>
    </xf>
    <xf numFmtId="3" fontId="42" fillId="5" borderId="100" xfId="2" applyNumberFormat="1" applyFont="1" applyFill="1" applyBorder="1" applyAlignment="1">
      <alignment horizontal="center" vertical="center" wrapText="1"/>
    </xf>
    <xf numFmtId="3" fontId="42" fillId="5" borderId="3" xfId="2" applyNumberFormat="1" applyFont="1" applyFill="1" applyBorder="1" applyAlignment="1">
      <alignment horizontal="center" vertical="center" wrapText="1"/>
    </xf>
    <xf numFmtId="3" fontId="42" fillId="5" borderId="99" xfId="2" applyNumberFormat="1" applyFont="1" applyFill="1" applyBorder="1" applyAlignment="1">
      <alignment horizontal="center" vertical="center" wrapText="1"/>
    </xf>
    <xf numFmtId="0" fontId="5" fillId="0" borderId="3" xfId="2" applyFont="1" applyBorder="1" applyAlignment="1">
      <alignment horizontal="center" vertical="center" wrapText="1"/>
    </xf>
    <xf numFmtId="9" fontId="7" fillId="0" borderId="77" xfId="3" applyFont="1" applyBorder="1" applyAlignment="1">
      <alignment horizontal="center" vertical="center"/>
    </xf>
    <xf numFmtId="9" fontId="7" fillId="0" borderId="110" xfId="3" applyFont="1" applyBorder="1" applyAlignment="1">
      <alignment horizontal="center" vertical="center"/>
    </xf>
    <xf numFmtId="9" fontId="7" fillId="0" borderId="30" xfId="3" applyFont="1" applyBorder="1" applyAlignment="1">
      <alignment horizontal="center" wrapText="1"/>
    </xf>
    <xf numFmtId="9" fontId="7" fillId="0" borderId="12" xfId="3" applyFont="1" applyBorder="1" applyAlignment="1">
      <alignment horizontal="center" wrapText="1"/>
    </xf>
    <xf numFmtId="9" fontId="7" fillId="0" borderId="15" xfId="3" applyFont="1" applyBorder="1" applyAlignment="1">
      <alignment horizontal="center" wrapText="1"/>
    </xf>
    <xf numFmtId="9" fontId="7" fillId="0" borderId="18" xfId="3" applyFont="1" applyBorder="1" applyAlignment="1">
      <alignment horizontal="center"/>
    </xf>
    <xf numFmtId="9" fontId="7" fillId="0" borderId="16" xfId="3" applyFont="1" applyBorder="1" applyAlignment="1">
      <alignment horizontal="center"/>
    </xf>
    <xf numFmtId="9" fontId="7" fillId="0" borderId="14" xfId="3" applyFont="1" applyBorder="1" applyAlignment="1">
      <alignment horizontal="center"/>
    </xf>
    <xf numFmtId="9" fontId="7" fillId="0" borderId="32" xfId="3" applyFont="1" applyBorder="1" applyAlignment="1">
      <alignment horizontal="center"/>
    </xf>
    <xf numFmtId="9" fontId="7" fillId="0" borderId="15" xfId="3" applyFont="1" applyBorder="1" applyAlignment="1">
      <alignment horizontal="center"/>
    </xf>
    <xf numFmtId="9" fontId="7" fillId="0" borderId="12" xfId="3" applyFont="1" applyBorder="1" applyAlignment="1">
      <alignment horizontal="center"/>
    </xf>
    <xf numFmtId="9" fontId="7" fillId="0" borderId="115" xfId="3" applyFont="1" applyBorder="1" applyAlignment="1">
      <alignment horizontal="center"/>
    </xf>
    <xf numFmtId="165" fontId="41" fillId="0" borderId="39" xfId="2" applyNumberFormat="1" applyFont="1" applyBorder="1" applyAlignment="1">
      <alignment horizontal="center" vertical="center"/>
    </xf>
    <xf numFmtId="0" fontId="45" fillId="3" borderId="39" xfId="0" applyFont="1" applyFill="1" applyBorder="1" applyAlignment="1">
      <alignment horizontal="center" vertical="center" wrapText="1"/>
    </xf>
    <xf numFmtId="165" fontId="43" fillId="3" borderId="39" xfId="2" applyNumberFormat="1" applyFont="1" applyFill="1" applyBorder="1" applyAlignment="1">
      <alignment horizontal="center" vertical="center"/>
    </xf>
    <xf numFmtId="3" fontId="42" fillId="0" borderId="3" xfId="2" applyNumberFormat="1" applyFont="1" applyBorder="1" applyAlignment="1">
      <alignment horizontal="center" vertical="center" wrapText="1"/>
    </xf>
    <xf numFmtId="0" fontId="5" fillId="0" borderId="10" xfId="0" applyFont="1" applyBorder="1" applyAlignment="1">
      <alignment vertical="center"/>
    </xf>
    <xf numFmtId="0" fontId="5" fillId="0" borderId="45" xfId="0" applyFont="1" applyBorder="1" applyAlignment="1">
      <alignment vertical="center"/>
    </xf>
    <xf numFmtId="0" fontId="5" fillId="0" borderId="11" xfId="0" applyFont="1" applyBorder="1" applyAlignment="1">
      <alignment vertical="center"/>
    </xf>
    <xf numFmtId="3" fontId="5" fillId="2" borderId="9" xfId="2" applyNumberFormat="1" applyFont="1" applyFill="1" applyBorder="1" applyAlignment="1">
      <alignment horizontal="center" vertical="center"/>
    </xf>
    <xf numFmtId="0" fontId="5" fillId="2" borderId="41" xfId="2" applyFont="1" applyFill="1" applyBorder="1" applyAlignment="1">
      <alignment horizontal="center" vertical="center"/>
    </xf>
    <xf numFmtId="0" fontId="5" fillId="2" borderId="9" xfId="2" applyFont="1" applyFill="1" applyBorder="1" applyAlignment="1">
      <alignment horizontal="center" vertical="center"/>
    </xf>
    <xf numFmtId="168" fontId="42" fillId="0" borderId="12" xfId="3" applyNumberFormat="1" applyFont="1" applyBorder="1" applyAlignment="1">
      <alignment horizontal="center" vertical="center" wrapText="1"/>
    </xf>
    <xf numFmtId="168" fontId="42" fillId="0" borderId="12" xfId="3" applyNumberFormat="1" applyFont="1" applyBorder="1" applyAlignment="1">
      <alignment horizontal="center" vertical="center"/>
    </xf>
    <xf numFmtId="10" fontId="42" fillId="0" borderId="12" xfId="3" applyNumberFormat="1" applyFont="1" applyBorder="1" applyAlignment="1">
      <alignment horizontal="center" vertical="center"/>
    </xf>
    <xf numFmtId="2" fontId="42" fillId="0" borderId="12" xfId="3" applyNumberFormat="1" applyFont="1" applyBorder="1" applyAlignment="1">
      <alignment horizontal="center" vertical="center"/>
    </xf>
    <xf numFmtId="9" fontId="42" fillId="0" borderId="12" xfId="3" applyFont="1" applyBorder="1" applyAlignment="1">
      <alignment horizontal="center" vertical="center"/>
    </xf>
    <xf numFmtId="169" fontId="42" fillId="0" borderId="12" xfId="3" applyNumberFormat="1" applyFont="1" applyBorder="1" applyAlignment="1">
      <alignment horizontal="center" vertical="center"/>
    </xf>
    <xf numFmtId="1" fontId="42" fillId="0" borderId="12" xfId="3" applyNumberFormat="1" applyFont="1" applyBorder="1" applyAlignment="1">
      <alignment horizontal="center" vertical="center"/>
    </xf>
    <xf numFmtId="10" fontId="42" fillId="0" borderId="12" xfId="3" applyNumberFormat="1" applyFont="1" applyBorder="1" applyAlignment="1">
      <alignment horizontal="center" vertical="center" wrapText="1"/>
    </xf>
    <xf numFmtId="1" fontId="42" fillId="0" borderId="12" xfId="3" applyNumberFormat="1" applyFont="1" applyBorder="1" applyAlignment="1">
      <alignment horizontal="center" vertical="center" wrapText="1"/>
    </xf>
    <xf numFmtId="9" fontId="42" fillId="0" borderId="12" xfId="3" applyFont="1" applyBorder="1" applyAlignment="1">
      <alignment horizontal="center" vertical="center" wrapText="1"/>
    </xf>
    <xf numFmtId="165" fontId="2" fillId="2" borderId="39" xfId="2" applyNumberFormat="1" applyFont="1" applyFill="1" applyBorder="1" applyAlignment="1">
      <alignment horizontal="center" vertical="center"/>
    </xf>
    <xf numFmtId="0" fontId="5" fillId="0" borderId="8" xfId="2" applyFont="1" applyBorder="1" applyAlignment="1">
      <alignment vertical="center"/>
    </xf>
    <xf numFmtId="0" fontId="5" fillId="0" borderId="5" xfId="2" applyFont="1" applyBorder="1"/>
    <xf numFmtId="0" fontId="5" fillId="0" borderId="5" xfId="2" applyFont="1" applyBorder="1" applyAlignment="1">
      <alignment horizontal="center"/>
    </xf>
    <xf numFmtId="3" fontId="6" fillId="2" borderId="16" xfId="2" applyNumberFormat="1" applyFont="1" applyFill="1" applyBorder="1" applyAlignment="1">
      <alignment horizontal="center" vertical="center"/>
    </xf>
    <xf numFmtId="2" fontId="6" fillId="2" borderId="16" xfId="2" applyNumberFormat="1" applyFont="1" applyFill="1" applyBorder="1" applyAlignment="1">
      <alignment horizontal="center" vertical="center"/>
    </xf>
    <xf numFmtId="9" fontId="6" fillId="2" borderId="16" xfId="3" applyFont="1" applyFill="1" applyBorder="1" applyAlignment="1">
      <alignment horizontal="center" vertical="center"/>
    </xf>
    <xf numFmtId="9" fontId="6" fillId="2" borderId="14" xfId="3" applyFont="1" applyFill="1" applyBorder="1" applyAlignment="1">
      <alignment horizontal="center" vertical="center"/>
    </xf>
    <xf numFmtId="3" fontId="6" fillId="3" borderId="80" xfId="2" applyNumberFormat="1" applyFont="1" applyFill="1" applyBorder="1" applyAlignment="1">
      <alignment horizontal="center" vertical="center" wrapText="1"/>
    </xf>
    <xf numFmtId="3" fontId="6" fillId="3" borderId="98" xfId="2" applyNumberFormat="1" applyFont="1" applyFill="1" applyBorder="1" applyAlignment="1">
      <alignment horizontal="center" vertical="center" wrapText="1"/>
    </xf>
    <xf numFmtId="3" fontId="6" fillId="3" borderId="75" xfId="2" applyNumberFormat="1" applyFont="1" applyFill="1" applyBorder="1" applyAlignment="1">
      <alignment horizontal="center" vertical="center" wrapText="1"/>
    </xf>
    <xf numFmtId="3" fontId="6" fillId="3" borderId="74" xfId="2" applyNumberFormat="1" applyFont="1" applyFill="1" applyBorder="1" applyAlignment="1">
      <alignment horizontal="center" vertical="center" wrapText="1"/>
    </xf>
    <xf numFmtId="3" fontId="6" fillId="3" borderId="110" xfId="2" applyNumberFormat="1" applyFont="1" applyFill="1" applyBorder="1" applyAlignment="1">
      <alignment horizontal="center" vertical="center" wrapText="1"/>
    </xf>
    <xf numFmtId="0" fontId="2" fillId="3" borderId="17" xfId="2" applyFont="1" applyFill="1" applyBorder="1" applyAlignment="1">
      <alignment horizontal="left" vertical="center" wrapText="1"/>
    </xf>
    <xf numFmtId="0" fontId="5" fillId="3" borderId="2" xfId="2" applyFont="1" applyFill="1" applyBorder="1" applyAlignment="1">
      <alignment horizontal="left"/>
    </xf>
    <xf numFmtId="0" fontId="5" fillId="3" borderId="41" xfId="2" applyFont="1" applyFill="1" applyBorder="1" applyAlignment="1">
      <alignment horizontal="left"/>
    </xf>
    <xf numFmtId="3" fontId="7" fillId="3" borderId="30" xfId="2" applyNumberFormat="1" applyFont="1" applyFill="1" applyBorder="1" applyAlignment="1">
      <alignment horizontal="center" vertical="center"/>
    </xf>
    <xf numFmtId="3" fontId="7" fillId="3" borderId="17" xfId="2" applyNumberFormat="1" applyFont="1" applyFill="1" applyBorder="1" applyAlignment="1">
      <alignment horizontal="center" vertical="center"/>
    </xf>
    <xf numFmtId="3" fontId="7" fillId="3" borderId="106" xfId="2" applyNumberFormat="1" applyFont="1" applyFill="1" applyBorder="1" applyAlignment="1">
      <alignment horizontal="center" vertical="center"/>
    </xf>
    <xf numFmtId="3" fontId="7" fillId="3" borderId="14" xfId="2" applyNumberFormat="1" applyFont="1" applyFill="1" applyBorder="1" applyAlignment="1">
      <alignment horizontal="center" vertical="center"/>
    </xf>
    <xf numFmtId="3" fontId="7" fillId="3" borderId="108" xfId="2" applyNumberFormat="1" applyFont="1" applyFill="1" applyBorder="1" applyAlignment="1">
      <alignment horizontal="center" vertical="center"/>
    </xf>
    <xf numFmtId="3" fontId="6" fillId="3" borderId="9" xfId="2" applyNumberFormat="1" applyFont="1" applyFill="1" applyBorder="1" applyAlignment="1">
      <alignment horizontal="center" vertical="center" wrapText="1"/>
    </xf>
    <xf numFmtId="3" fontId="7" fillId="3" borderId="12" xfId="2" applyNumberFormat="1" applyFont="1" applyFill="1" applyBorder="1" applyAlignment="1">
      <alignment horizontal="center" vertical="center"/>
    </xf>
    <xf numFmtId="0" fontId="2" fillId="2" borderId="18" xfId="2" applyFont="1" applyFill="1" applyBorder="1" applyAlignment="1">
      <alignment horizontal="left" vertical="center"/>
    </xf>
    <xf numFmtId="0" fontId="12" fillId="2" borderId="32" xfId="0" applyFont="1" applyFill="1" applyBorder="1" applyAlignment="1">
      <alignment horizontal="left"/>
    </xf>
    <xf numFmtId="0" fontId="2" fillId="2" borderId="117" xfId="1" applyFont="1" applyFill="1" applyBorder="1" applyAlignment="1">
      <alignment horizontal="center" vertical="center"/>
    </xf>
    <xf numFmtId="9" fontId="2" fillId="2" borderId="118" xfId="3" applyFont="1" applyFill="1" applyBorder="1" applyAlignment="1">
      <alignment horizontal="center" vertical="center"/>
    </xf>
    <xf numFmtId="0" fontId="2" fillId="2" borderId="118" xfId="1" applyFont="1" applyFill="1" applyBorder="1" applyAlignment="1">
      <alignment horizontal="center" vertical="center"/>
    </xf>
    <xf numFmtId="9" fontId="2" fillId="2" borderId="118" xfId="1" applyNumberFormat="1" applyFont="1" applyFill="1" applyBorder="1" applyAlignment="1">
      <alignment horizontal="center" vertical="center"/>
    </xf>
    <xf numFmtId="9" fontId="2" fillId="2" borderId="119" xfId="3" applyFont="1" applyFill="1" applyBorder="1" applyAlignment="1">
      <alignment horizontal="center" vertical="center"/>
    </xf>
    <xf numFmtId="0" fontId="2" fillId="2" borderId="14" xfId="2" applyFont="1" applyFill="1" applyBorder="1" applyAlignment="1">
      <alignment horizontal="left" vertical="center"/>
    </xf>
    <xf numFmtId="3" fontId="6" fillId="2" borderId="12" xfId="2" applyNumberFormat="1" applyFont="1" applyFill="1" applyBorder="1" applyAlignment="1">
      <alignment horizontal="center" vertical="center"/>
    </xf>
    <xf numFmtId="0" fontId="2" fillId="2" borderId="17" xfId="1" applyFont="1" applyFill="1" applyBorder="1" applyAlignment="1">
      <alignment horizontal="center" vertical="center"/>
    </xf>
    <xf numFmtId="9" fontId="2" fillId="2" borderId="17" xfId="3" applyFont="1" applyFill="1" applyBorder="1" applyAlignment="1">
      <alignment horizontal="center" vertical="center"/>
    </xf>
    <xf numFmtId="3" fontId="2" fillId="2" borderId="17" xfId="1" applyNumberFormat="1" applyFont="1" applyFill="1" applyBorder="1" applyAlignment="1">
      <alignment horizontal="center" vertical="center"/>
    </xf>
    <xf numFmtId="9" fontId="2" fillId="2" borderId="114" xfId="3" applyFont="1" applyFill="1" applyBorder="1" applyAlignment="1">
      <alignment horizontal="center" vertical="center"/>
    </xf>
    <xf numFmtId="0" fontId="12" fillId="2" borderId="15" xfId="0" applyFont="1" applyFill="1" applyBorder="1" applyAlignment="1">
      <alignment horizontal="left"/>
    </xf>
    <xf numFmtId="0" fontId="2" fillId="2" borderId="75" xfId="1" applyFont="1" applyFill="1" applyBorder="1" applyAlignment="1">
      <alignment horizontal="center" vertical="center"/>
    </xf>
    <xf numFmtId="9" fontId="2" fillId="2" borderId="77" xfId="3" applyFont="1" applyFill="1" applyBorder="1" applyAlignment="1">
      <alignment horizontal="center" vertical="center"/>
    </xf>
    <xf numFmtId="0" fontId="2" fillId="2" borderId="77" xfId="1" applyFont="1" applyFill="1" applyBorder="1" applyAlignment="1">
      <alignment horizontal="center" vertical="center"/>
    </xf>
    <xf numFmtId="9" fontId="2" fillId="2" borderId="110" xfId="3" applyFont="1" applyFill="1" applyBorder="1" applyAlignment="1">
      <alignment horizontal="center" vertical="center"/>
    </xf>
    <xf numFmtId="0" fontId="12" fillId="2" borderId="12" xfId="0" applyFont="1" applyFill="1" applyBorder="1"/>
    <xf numFmtId="0" fontId="2" fillId="2" borderId="14" xfId="1" applyFont="1" applyFill="1" applyBorder="1" applyAlignment="1">
      <alignment horizontal="center" vertical="center"/>
    </xf>
    <xf numFmtId="9" fontId="2" fillId="2" borderId="14" xfId="3" applyFont="1" applyFill="1" applyBorder="1" applyAlignment="1">
      <alignment horizontal="center" vertical="center"/>
    </xf>
    <xf numFmtId="3" fontId="2" fillId="2" borderId="14" xfId="1" applyNumberFormat="1" applyFont="1" applyFill="1" applyBorder="1" applyAlignment="1">
      <alignment horizontal="center" vertical="center"/>
    </xf>
    <xf numFmtId="9" fontId="2" fillId="2" borderId="108" xfId="3" applyFont="1" applyFill="1" applyBorder="1" applyAlignment="1">
      <alignment horizontal="center" vertical="center"/>
    </xf>
    <xf numFmtId="9" fontId="7" fillId="3" borderId="99" xfId="3" applyFont="1" applyFill="1" applyBorder="1" applyAlignment="1">
      <alignment horizontal="center" vertical="center"/>
    </xf>
    <xf numFmtId="3" fontId="7" fillId="3" borderId="120" xfId="2" applyNumberFormat="1" applyFont="1" applyFill="1" applyBorder="1" applyAlignment="1">
      <alignment horizontal="center" vertical="center" wrapText="1"/>
    </xf>
    <xf numFmtId="3" fontId="7" fillId="3" borderId="127" xfId="2" applyNumberFormat="1" applyFont="1" applyFill="1" applyBorder="1" applyAlignment="1">
      <alignment horizontal="center" vertical="center"/>
    </xf>
    <xf numFmtId="0" fontId="29" fillId="3" borderId="6" xfId="0" applyFont="1" applyFill="1" applyBorder="1"/>
    <xf numFmtId="0" fontId="7" fillId="0" borderId="90" xfId="2" applyFont="1" applyBorder="1" applyAlignment="1">
      <alignment horizontal="left" vertical="top" wrapText="1"/>
    </xf>
    <xf numFmtId="0" fontId="7" fillId="0" borderId="28" xfId="2" applyFont="1" applyBorder="1" applyAlignment="1">
      <alignment horizontal="left" vertical="top" wrapText="1"/>
    </xf>
    <xf numFmtId="0" fontId="7" fillId="0" borderId="29" xfId="2" applyFont="1" applyBorder="1" applyAlignment="1">
      <alignment horizontal="left" vertical="top" wrapText="1"/>
    </xf>
    <xf numFmtId="0" fontId="5" fillId="0" borderId="0" xfId="0" applyFont="1" applyAlignment="1">
      <alignment horizontal="left" vertical="top" wrapText="1"/>
    </xf>
    <xf numFmtId="0" fontId="24" fillId="0" borderId="0" xfId="1" applyFont="1" applyAlignment="1">
      <alignment horizontal="left" vertical="top" wrapText="1"/>
    </xf>
    <xf numFmtId="0" fontId="26" fillId="0" borderId="0" xfId="1" applyFont="1" applyAlignment="1">
      <alignment horizontal="left" vertical="center"/>
    </xf>
    <xf numFmtId="0" fontId="26" fillId="0" borderId="1" xfId="1" applyFont="1" applyBorder="1" applyAlignment="1">
      <alignment horizontal="left" vertical="center"/>
    </xf>
    <xf numFmtId="0" fontId="2" fillId="3" borderId="46" xfId="1" applyFont="1" applyFill="1" applyBorder="1" applyAlignment="1">
      <alignment horizontal="center" vertical="center" wrapText="1"/>
    </xf>
    <xf numFmtId="0" fontId="28" fillId="0" borderId="10" xfId="0" applyFont="1" applyBorder="1" applyAlignment="1">
      <alignment horizontal="left" vertical="center" wrapText="1"/>
    </xf>
    <xf numFmtId="0" fontId="28" fillId="0" borderId="45" xfId="0" applyFont="1" applyBorder="1" applyAlignment="1">
      <alignment horizontal="left" vertical="center" wrapText="1"/>
    </xf>
    <xf numFmtId="0" fontId="28" fillId="0" borderId="11" xfId="0" applyFont="1" applyBorder="1" applyAlignment="1">
      <alignment horizontal="left" vertical="center" wrapText="1"/>
    </xf>
    <xf numFmtId="0" fontId="28" fillId="0" borderId="52" xfId="0" applyFont="1" applyBorder="1" applyAlignment="1">
      <alignment horizontal="left" vertical="center" wrapText="1"/>
    </xf>
    <xf numFmtId="0" fontId="28" fillId="0" borderId="53" xfId="0" applyFont="1" applyBorder="1" applyAlignment="1">
      <alignment horizontal="left" vertical="center" wrapText="1"/>
    </xf>
    <xf numFmtId="0" fontId="28" fillId="0" borderId="31" xfId="0" applyFont="1" applyBorder="1" applyAlignment="1">
      <alignment horizontal="left" vertical="center" wrapText="1"/>
    </xf>
    <xf numFmtId="0" fontId="28" fillId="0" borderId="34" xfId="0" applyFont="1" applyBorder="1" applyAlignment="1">
      <alignment horizontal="left"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89" xfId="0" applyFont="1" applyBorder="1" applyAlignment="1">
      <alignment horizontal="left" vertical="top" wrapText="1"/>
    </xf>
    <xf numFmtId="0" fontId="28" fillId="0" borderId="0" xfId="0" applyFont="1" applyAlignment="1">
      <alignment horizontal="left" vertical="top" wrapText="1"/>
    </xf>
    <xf numFmtId="0" fontId="28" fillId="0" borderId="18" xfId="0" applyFont="1" applyBorder="1" applyAlignment="1">
      <alignment horizontal="left" vertical="top" wrapText="1"/>
    </xf>
    <xf numFmtId="0" fontId="28" fillId="0" borderId="28" xfId="0" applyFont="1" applyBorder="1" applyAlignment="1">
      <alignment horizontal="left" vertical="top" wrapText="1"/>
    </xf>
    <xf numFmtId="0" fontId="28" fillId="0" borderId="29" xfId="0" applyFont="1" applyBorder="1" applyAlignment="1">
      <alignment horizontal="left" vertical="top" wrapText="1"/>
    </xf>
    <xf numFmtId="0" fontId="28" fillId="0" borderId="10" xfId="0" applyFont="1" applyBorder="1" applyAlignment="1">
      <alignment horizontal="left" vertical="top" wrapText="1"/>
    </xf>
    <xf numFmtId="0" fontId="28" fillId="0" borderId="45" xfId="0" applyFont="1" applyBorder="1" applyAlignment="1">
      <alignment horizontal="left" vertical="top" wrapText="1"/>
    </xf>
    <xf numFmtId="0" fontId="28" fillId="0" borderId="11" xfId="0" applyFont="1" applyBorder="1" applyAlignment="1">
      <alignment horizontal="left" vertical="top" wrapText="1"/>
    </xf>
    <xf numFmtId="0" fontId="5" fillId="0" borderId="13" xfId="0" applyFont="1" applyBorder="1" applyAlignment="1">
      <alignment horizontal="left" vertical="center" wrapText="1"/>
    </xf>
    <xf numFmtId="0" fontId="5" fillId="0" borderId="0" xfId="0" applyFont="1" applyAlignment="1">
      <alignment horizontal="left" vertical="center" wrapText="1"/>
    </xf>
    <xf numFmtId="0" fontId="26" fillId="0" borderId="0" xfId="1" applyFont="1" applyAlignment="1">
      <alignment horizontal="left" vertical="center" wrapText="1"/>
    </xf>
    <xf numFmtId="0" fontId="26" fillId="0" borderId="1" xfId="1" applyFont="1" applyBorder="1" applyAlignment="1">
      <alignment horizontal="left" vertical="center" wrapText="1"/>
    </xf>
    <xf numFmtId="0" fontId="5" fillId="0" borderId="10" xfId="0" applyFont="1" applyBorder="1" applyAlignment="1">
      <alignment horizontal="left" vertical="center" wrapText="1"/>
    </xf>
    <xf numFmtId="0" fontId="5" fillId="0" borderId="45" xfId="0" applyFont="1" applyBorder="1" applyAlignment="1">
      <alignment horizontal="left" vertical="center" wrapText="1"/>
    </xf>
    <xf numFmtId="0" fontId="5" fillId="0" borderId="11" xfId="0"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5" fillId="0" borderId="16" xfId="2" applyFont="1" applyBorder="1" applyAlignment="1">
      <alignment horizontal="left" vertical="center" wrapText="1"/>
    </xf>
    <xf numFmtId="0" fontId="5" fillId="0" borderId="18" xfId="2" applyFont="1" applyBorder="1" applyAlignment="1">
      <alignment horizontal="left" vertical="center" wrapText="1"/>
    </xf>
    <xf numFmtId="0" fontId="5" fillId="0" borderId="17" xfId="2" applyFont="1" applyBorder="1" applyAlignment="1">
      <alignment horizontal="left" vertical="center" wrapText="1"/>
    </xf>
    <xf numFmtId="0" fontId="5" fillId="0" borderId="7" xfId="2" applyFont="1" applyBorder="1" applyAlignment="1">
      <alignment horizontal="left" vertical="center" wrapText="1"/>
    </xf>
    <xf numFmtId="0" fontId="5" fillId="0" borderId="0" xfId="2" applyFont="1" applyAlignment="1">
      <alignment horizontal="left" vertical="center" wrapText="1"/>
    </xf>
    <xf numFmtId="0" fontId="5" fillId="0" borderId="2" xfId="2" applyFont="1" applyBorder="1" applyAlignment="1">
      <alignment horizontal="left" vertical="center" wrapText="1"/>
    </xf>
    <xf numFmtId="0" fontId="26" fillId="0" borderId="0" xfId="1" applyFont="1" applyAlignment="1">
      <alignment horizontal="left" vertical="top" wrapText="1"/>
    </xf>
    <xf numFmtId="0" fontId="26" fillId="0" borderId="1" xfId="1" applyFont="1" applyBorder="1" applyAlignment="1">
      <alignment horizontal="left" vertical="top" wrapText="1"/>
    </xf>
    <xf numFmtId="0" fontId="5" fillId="0" borderId="89" xfId="0" applyFont="1" applyBorder="1" applyAlignment="1">
      <alignment horizontal="left" vertical="center" wrapText="1"/>
    </xf>
    <xf numFmtId="0" fontId="29" fillId="0" borderId="56" xfId="0" applyFont="1" applyBorder="1" applyAlignment="1">
      <alignment vertical="center" wrapText="1"/>
    </xf>
    <xf numFmtId="0" fontId="29" fillId="0" borderId="64" xfId="0" applyFont="1" applyBorder="1" applyAlignment="1">
      <alignment vertical="center" wrapText="1"/>
    </xf>
    <xf numFmtId="0" fontId="5" fillId="0" borderId="9" xfId="2" applyFont="1" applyBorder="1" applyAlignment="1">
      <alignment horizontal="left" vertical="center" wrapText="1"/>
    </xf>
    <xf numFmtId="0" fontId="5" fillId="0" borderId="3" xfId="2" applyFont="1" applyBorder="1" applyAlignment="1">
      <alignment horizontal="left" vertical="center" wrapText="1"/>
    </xf>
    <xf numFmtId="0" fontId="5" fillId="3" borderId="9" xfId="2" applyFont="1" applyFill="1" applyBorder="1" applyAlignment="1">
      <alignment horizontal="left" vertical="center" wrapText="1"/>
    </xf>
    <xf numFmtId="0" fontId="5" fillId="3" borderId="3" xfId="2" applyFont="1" applyFill="1" applyBorder="1" applyAlignment="1">
      <alignment horizontal="left" vertical="center" wrapText="1"/>
    </xf>
    <xf numFmtId="0" fontId="5" fillId="0" borderId="53" xfId="2" applyFont="1" applyBorder="1" applyAlignment="1">
      <alignment horizontal="center"/>
    </xf>
    <xf numFmtId="0" fontId="5" fillId="0" borderId="87" xfId="2" applyFont="1" applyBorder="1" applyAlignment="1">
      <alignment horizontal="center"/>
    </xf>
    <xf numFmtId="0" fontId="5" fillId="0" borderId="0" xfId="2" applyFont="1" applyAlignment="1">
      <alignment horizontal="center"/>
    </xf>
    <xf numFmtId="0" fontId="5" fillId="0" borderId="56" xfId="2" applyFont="1" applyBorder="1" applyAlignment="1">
      <alignment horizontal="center"/>
    </xf>
    <xf numFmtId="0" fontId="5" fillId="0" borderId="89" xfId="2" applyFont="1" applyBorder="1" applyAlignment="1">
      <alignment horizontal="center"/>
    </xf>
    <xf numFmtId="0" fontId="5" fillId="0" borderId="70" xfId="2" applyFont="1" applyBorder="1" applyAlignment="1">
      <alignment horizontal="center"/>
    </xf>
    <xf numFmtId="0" fontId="5" fillId="0" borderId="58" xfId="2" applyFont="1" applyBorder="1" applyAlignment="1">
      <alignment horizontal="center"/>
    </xf>
    <xf numFmtId="0" fontId="5" fillId="0" borderId="64" xfId="2" applyFont="1" applyBorder="1" applyAlignment="1">
      <alignment horizontal="center"/>
    </xf>
    <xf numFmtId="0" fontId="5" fillId="0" borderId="40" xfId="2" applyFont="1" applyBorder="1" applyAlignment="1">
      <alignment horizontal="left" vertical="center"/>
    </xf>
    <xf numFmtId="0" fontId="5" fillId="0" borderId="13" xfId="2" applyFont="1" applyBorder="1" applyAlignment="1">
      <alignment horizontal="left" vertical="center"/>
    </xf>
    <xf numFmtId="0" fontId="5" fillId="0" borderId="41" xfId="2" applyFont="1" applyBorder="1" applyAlignment="1">
      <alignment horizontal="left" vertical="center"/>
    </xf>
    <xf numFmtId="0" fontId="5" fillId="0" borderId="15" xfId="2" applyFont="1" applyBorder="1" applyAlignment="1">
      <alignment horizontal="left" vertical="center"/>
    </xf>
    <xf numFmtId="0" fontId="5" fillId="0" borderId="32" xfId="2" applyFont="1" applyBorder="1" applyAlignment="1">
      <alignment horizontal="left" vertical="center"/>
    </xf>
    <xf numFmtId="0" fontId="5" fillId="0" borderId="30" xfId="2" applyFont="1" applyBorder="1" applyAlignment="1">
      <alignment horizontal="left" vertical="center"/>
    </xf>
    <xf numFmtId="0" fontId="5" fillId="0" borderId="3" xfId="2" applyFont="1" applyBorder="1" applyAlignment="1">
      <alignment horizontal="left" vertical="center"/>
    </xf>
    <xf numFmtId="0" fontId="5" fillId="0" borderId="14" xfId="2" applyFont="1" applyBorder="1" applyAlignment="1">
      <alignment horizontal="left" vertical="center"/>
    </xf>
    <xf numFmtId="0" fontId="5" fillId="0" borderId="14" xfId="2" applyFont="1" applyBorder="1" applyAlignment="1">
      <alignment horizontal="left" vertical="center" wrapText="1"/>
    </xf>
    <xf numFmtId="0" fontId="20" fillId="0" borderId="0" xfId="1" applyFont="1" applyAlignment="1">
      <alignment horizontal="left" vertical="top"/>
    </xf>
    <xf numFmtId="0" fontId="22" fillId="0" borderId="0" xfId="1" applyFont="1" applyAlignment="1">
      <alignment horizontal="left" vertical="top" wrapText="1"/>
    </xf>
    <xf numFmtId="0" fontId="38" fillId="0" borderId="0" xfId="1" applyFont="1" applyAlignment="1">
      <alignment horizontal="left" vertical="top" wrapText="1"/>
    </xf>
    <xf numFmtId="0" fontId="43" fillId="3" borderId="48" xfId="2" applyFont="1" applyFill="1" applyBorder="1" applyAlignment="1">
      <alignment horizontal="left" vertical="center"/>
    </xf>
    <xf numFmtId="0" fontId="43" fillId="3" borderId="3" xfId="2" applyFont="1" applyFill="1" applyBorder="1" applyAlignment="1">
      <alignment horizontal="left" vertical="center"/>
    </xf>
    <xf numFmtId="0" fontId="5" fillId="3" borderId="48" xfId="2" applyFont="1" applyFill="1" applyBorder="1" applyAlignment="1">
      <alignment horizontal="left" vertical="center"/>
    </xf>
    <xf numFmtId="0" fontId="5" fillId="3" borderId="14" xfId="2" applyFont="1" applyFill="1" applyBorder="1" applyAlignment="1">
      <alignment horizontal="left" vertical="center"/>
    </xf>
    <xf numFmtId="0" fontId="5" fillId="0" borderId="51" xfId="2" applyFont="1" applyBorder="1" applyAlignment="1">
      <alignment vertical="center"/>
    </xf>
    <xf numFmtId="0" fontId="5" fillId="0" borderId="55" xfId="2" applyFont="1" applyBorder="1" applyAlignment="1">
      <alignment vertical="center"/>
    </xf>
    <xf numFmtId="0" fontId="5" fillId="0" borderId="54" xfId="2" applyFont="1" applyBorder="1" applyAlignment="1">
      <alignment vertical="center"/>
    </xf>
    <xf numFmtId="0" fontId="5" fillId="0" borderId="51" xfId="2" applyFont="1" applyBorder="1" applyAlignment="1">
      <alignment horizontal="left" vertical="center"/>
    </xf>
    <xf numFmtId="0" fontId="5" fillId="0" borderId="55" xfId="2" applyFont="1" applyBorder="1" applyAlignment="1">
      <alignment horizontal="left" vertical="center"/>
    </xf>
    <xf numFmtId="0" fontId="5" fillId="0" borderId="54" xfId="2" applyFont="1" applyBorder="1" applyAlignment="1">
      <alignment horizontal="left" vertical="center"/>
    </xf>
    <xf numFmtId="0" fontId="5" fillId="3" borderId="3" xfId="2" applyFont="1" applyFill="1" applyBorder="1" applyAlignment="1">
      <alignment horizontal="left" vertical="center"/>
    </xf>
    <xf numFmtId="0" fontId="5" fillId="0" borderId="0" xfId="1" applyFont="1" applyAlignment="1">
      <alignment horizontal="left" vertical="top" wrapText="1"/>
    </xf>
    <xf numFmtId="0" fontId="2" fillId="3" borderId="57" xfId="1" applyFont="1" applyFill="1" applyBorder="1" applyAlignment="1">
      <alignment horizontal="center" vertical="center"/>
    </xf>
    <xf numFmtId="0" fontId="2" fillId="3" borderId="23" xfId="1" applyFont="1" applyFill="1" applyBorder="1" applyAlignment="1">
      <alignment horizontal="center" vertical="center"/>
    </xf>
    <xf numFmtId="0" fontId="2" fillId="3" borderId="103" xfId="1" applyFont="1" applyFill="1" applyBorder="1" applyAlignment="1">
      <alignment horizontal="center" vertical="center"/>
    </xf>
    <xf numFmtId="0" fontId="26" fillId="5" borderId="0" xfId="1" applyFont="1" applyFill="1" applyAlignment="1">
      <alignment horizontal="left" vertical="center" wrapText="1"/>
    </xf>
    <xf numFmtId="0" fontId="26" fillId="5" borderId="53" xfId="1" applyFont="1" applyFill="1" applyBorder="1" applyAlignment="1">
      <alignment horizontal="left" vertical="center" wrapText="1"/>
    </xf>
    <xf numFmtId="0" fontId="26" fillId="5" borderId="31" xfId="1" applyFont="1" applyFill="1" applyBorder="1" applyAlignment="1">
      <alignment horizontal="left" vertical="center" wrapText="1"/>
    </xf>
    <xf numFmtId="0" fontId="26" fillId="5" borderId="1" xfId="1" applyFont="1" applyFill="1" applyBorder="1" applyAlignment="1">
      <alignment horizontal="left" vertical="center" wrapText="1"/>
    </xf>
    <xf numFmtId="0" fontId="26" fillId="5" borderId="19" xfId="1" applyFont="1" applyFill="1" applyBorder="1" applyAlignment="1">
      <alignment horizontal="left" vertical="center" wrapText="1"/>
    </xf>
    <xf numFmtId="0" fontId="5" fillId="0" borderId="51" xfId="2" applyFont="1" applyBorder="1" applyAlignment="1">
      <alignment horizontal="center" vertical="center"/>
    </xf>
    <xf numFmtId="0" fontId="5" fillId="0" borderId="55" xfId="2" applyFont="1" applyBorder="1" applyAlignment="1">
      <alignment horizontal="center" vertical="center"/>
    </xf>
    <xf numFmtId="0" fontId="20" fillId="5" borderId="0" xfId="1" applyFont="1" applyFill="1" applyAlignment="1">
      <alignment horizontal="left" vertical="top"/>
    </xf>
    <xf numFmtId="0" fontId="26" fillId="5" borderId="0" xfId="1" applyFont="1" applyFill="1" applyAlignment="1">
      <alignment horizontal="center" vertical="center" wrapText="1"/>
    </xf>
    <xf numFmtId="0" fontId="26" fillId="5" borderId="18" xfId="1" applyFont="1" applyFill="1" applyBorder="1" applyAlignment="1">
      <alignment horizontal="center" vertical="center" wrapText="1"/>
    </xf>
    <xf numFmtId="0" fontId="26" fillId="5" borderId="1" xfId="1" applyFont="1" applyFill="1" applyBorder="1" applyAlignment="1">
      <alignment horizontal="center" vertical="center" wrapText="1"/>
    </xf>
    <xf numFmtId="0" fontId="26" fillId="5" borderId="19" xfId="1" applyFont="1" applyFill="1" applyBorder="1" applyAlignment="1">
      <alignment horizontal="center" vertical="center" wrapText="1"/>
    </xf>
    <xf numFmtId="0" fontId="29" fillId="0" borderId="43" xfId="2" applyFont="1" applyBorder="1" applyAlignment="1">
      <alignment horizontal="center" vertical="center" wrapText="1"/>
    </xf>
    <xf numFmtId="0" fontId="29" fillId="0" borderId="18" xfId="2" applyFont="1" applyBorder="1" applyAlignment="1">
      <alignment horizontal="center" vertical="center" wrapText="1"/>
    </xf>
    <xf numFmtId="0" fontId="29" fillId="0" borderId="17" xfId="2" applyFont="1" applyBorder="1" applyAlignment="1">
      <alignment horizontal="center" vertical="center" wrapText="1"/>
    </xf>
    <xf numFmtId="0" fontId="5" fillId="0" borderId="4" xfId="2" applyFont="1" applyBorder="1" applyAlignment="1">
      <alignment horizontal="left" vertical="center"/>
    </xf>
    <xf numFmtId="0" fontId="5" fillId="0" borderId="2" xfId="2" applyFont="1" applyBorder="1" applyAlignment="1">
      <alignment horizontal="left" vertical="center"/>
    </xf>
    <xf numFmtId="0" fontId="5" fillId="0" borderId="7" xfId="2" applyFont="1" applyBorder="1" applyAlignment="1">
      <alignment horizontal="left" vertical="center"/>
    </xf>
    <xf numFmtId="0" fontId="29" fillId="0" borderId="18" xfId="2" applyFont="1" applyBorder="1" applyAlignment="1">
      <alignment horizontal="center" vertical="center"/>
    </xf>
    <xf numFmtId="0" fontId="29" fillId="0" borderId="19" xfId="2" applyFont="1" applyBorder="1" applyAlignment="1">
      <alignment horizontal="center" vertical="center"/>
    </xf>
    <xf numFmtId="0" fontId="5" fillId="0" borderId="18" xfId="2" applyFont="1" applyBorder="1" applyAlignment="1">
      <alignment horizontal="left" vertical="center"/>
    </xf>
    <xf numFmtId="0" fontId="5" fillId="0" borderId="16" xfId="2" applyFont="1" applyBorder="1" applyAlignment="1">
      <alignment horizontal="left" vertical="center"/>
    </xf>
    <xf numFmtId="0" fontId="5" fillId="0" borderId="19" xfId="2" applyFont="1" applyBorder="1" applyAlignment="1">
      <alignment horizontal="left" vertical="center"/>
    </xf>
    <xf numFmtId="0" fontId="20" fillId="5" borderId="0" xfId="1" applyFont="1" applyFill="1" applyAlignment="1">
      <alignment horizontal="left" vertical="center"/>
    </xf>
    <xf numFmtId="0" fontId="5" fillId="0" borderId="3" xfId="0" applyFont="1" applyBorder="1" applyAlignment="1">
      <alignment horizontal="left" vertical="top" wrapText="1"/>
    </xf>
    <xf numFmtId="0" fontId="5" fillId="0" borderId="2" xfId="0" applyFont="1" applyBorder="1" applyAlignment="1">
      <alignment horizontal="left" vertical="top" wrapText="1"/>
    </xf>
    <xf numFmtId="0" fontId="29" fillId="0" borderId="2" xfId="0" applyFont="1" applyBorder="1" applyAlignment="1">
      <alignment horizontal="center" vertical="center"/>
    </xf>
    <xf numFmtId="0" fontId="2" fillId="3" borderId="6" xfId="1" applyFont="1" applyFill="1" applyBorder="1" applyAlignment="1">
      <alignment horizontal="center" vertical="center"/>
    </xf>
    <xf numFmtId="10" fontId="5" fillId="3" borderId="3" xfId="0" applyNumberFormat="1" applyFont="1" applyFill="1" applyBorder="1" applyAlignment="1">
      <alignment horizontal="center" vertical="center"/>
    </xf>
    <xf numFmtId="0" fontId="5" fillId="3" borderId="3" xfId="0" applyFont="1" applyFill="1" applyBorder="1" applyAlignment="1">
      <alignment horizontal="center" vertical="center"/>
    </xf>
    <xf numFmtId="10" fontId="5" fillId="3" borderId="2" xfId="0" applyNumberFormat="1" applyFont="1" applyFill="1" applyBorder="1" applyAlignment="1">
      <alignment horizontal="center" vertical="center"/>
    </xf>
    <xf numFmtId="0" fontId="5" fillId="3" borderId="2" xfId="0" applyFont="1" applyFill="1" applyBorder="1" applyAlignment="1">
      <alignment horizontal="center" vertical="center"/>
    </xf>
    <xf numFmtId="0" fontId="8" fillId="0" borderId="3" xfId="1" applyFont="1" applyBorder="1" applyAlignment="1">
      <alignment horizontal="left" vertical="center" wrapText="1"/>
    </xf>
    <xf numFmtId="0" fontId="5" fillId="0" borderId="17" xfId="2" applyFont="1" applyBorder="1" applyAlignment="1">
      <alignment horizontal="left" vertical="center"/>
    </xf>
    <xf numFmtId="0" fontId="8" fillId="0" borderId="16" xfId="1" applyFont="1" applyBorder="1" applyAlignment="1">
      <alignment horizontal="left" vertical="center" wrapText="1"/>
    </xf>
    <xf numFmtId="0" fontId="8" fillId="0" borderId="17" xfId="1" applyFont="1" applyBorder="1" applyAlignment="1">
      <alignment horizontal="left" vertical="center" wrapText="1"/>
    </xf>
    <xf numFmtId="0" fontId="7" fillId="0" borderId="16" xfId="2" applyFont="1" applyBorder="1" applyAlignment="1">
      <alignment horizontal="left" vertical="center" wrapText="1"/>
    </xf>
    <xf numFmtId="0" fontId="7" fillId="0" borderId="17" xfId="2" applyFont="1" applyBorder="1" applyAlignment="1">
      <alignment horizontal="left" vertical="center" wrapText="1"/>
    </xf>
    <xf numFmtId="0" fontId="8" fillId="0" borderId="7" xfId="1" applyFont="1" applyBorder="1" applyAlignment="1">
      <alignment horizontal="left" vertical="center" wrapText="1"/>
    </xf>
    <xf numFmtId="0" fontId="26" fillId="5" borderId="18" xfId="1" applyFont="1" applyFill="1" applyBorder="1" applyAlignment="1">
      <alignment horizontal="left" vertical="center" wrapText="1"/>
    </xf>
    <xf numFmtId="0" fontId="20" fillId="0" borderId="0" xfId="1" applyFont="1" applyAlignment="1">
      <alignment horizontal="left" vertical="center"/>
    </xf>
  </cellXfs>
  <cellStyles count="4">
    <cellStyle name="Normal" xfId="0" builtinId="0"/>
    <cellStyle name="Normal 11" xfId="1" xr:uid="{00000000-0005-0000-0000-000001000000}"/>
    <cellStyle name="Normal 2" xfId="2" xr:uid="{00000000-0005-0000-0000-000002000000}"/>
    <cellStyle name="Percent" xfId="3" builtinId="5"/>
  </cellStyles>
  <dxfs count="0"/>
  <tableStyles count="0" defaultTableStyle="TableStyleMedium2" defaultPivotStyle="PivotStyleLight16"/>
  <colors>
    <mruColors>
      <color rgb="FFC4922C"/>
      <color rgb="FFFFCCFF"/>
      <color rgb="FFFF99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Agua!A1"/><Relationship Id="rId13" Type="http://schemas.openxmlformats.org/officeDocument/2006/relationships/hyperlink" Target="#'Nuestra gente'!A1"/><Relationship Id="rId18" Type="http://schemas.openxmlformats.org/officeDocument/2006/relationships/image" Target="../media/image4.png"/><Relationship Id="rId26" Type="http://schemas.openxmlformats.org/officeDocument/2006/relationships/image" Target="../media/image12.png"/><Relationship Id="rId3" Type="http://schemas.openxmlformats.org/officeDocument/2006/relationships/image" Target="../media/image3.svg"/><Relationship Id="rId21" Type="http://schemas.openxmlformats.org/officeDocument/2006/relationships/image" Target="../media/image7.svg"/><Relationship Id="rId7" Type="http://schemas.openxmlformats.org/officeDocument/2006/relationships/hyperlink" Target="#'Emisiones GEI &amp; Energ&#237;a'!A1"/><Relationship Id="rId12" Type="http://schemas.openxmlformats.org/officeDocument/2006/relationships/hyperlink" Target="#Seguridad!A1"/><Relationship Id="rId17" Type="http://schemas.openxmlformats.org/officeDocument/2006/relationships/hyperlink" Target="#Capacitaciones!A1"/><Relationship Id="rId25" Type="http://schemas.openxmlformats.org/officeDocument/2006/relationships/image" Target="../media/image11.svg"/><Relationship Id="rId2" Type="http://schemas.openxmlformats.org/officeDocument/2006/relationships/image" Target="../media/image2.png"/><Relationship Id="rId16" Type="http://schemas.openxmlformats.org/officeDocument/2006/relationships/hyperlink" Target="#Retenci&#243;n!A1"/><Relationship Id="rId20" Type="http://schemas.openxmlformats.org/officeDocument/2006/relationships/image" Target="../media/image6.png"/><Relationship Id="rId29" Type="http://schemas.openxmlformats.org/officeDocument/2006/relationships/image" Target="../media/image15.svg"/><Relationship Id="rId1" Type="http://schemas.openxmlformats.org/officeDocument/2006/relationships/image" Target="../media/image1.jpeg"/><Relationship Id="rId6" Type="http://schemas.openxmlformats.org/officeDocument/2006/relationships/hyperlink" Target="#'Medio Ambiente'!A1"/><Relationship Id="rId11" Type="http://schemas.openxmlformats.org/officeDocument/2006/relationships/hyperlink" Target="#Cierre!A1"/><Relationship Id="rId24" Type="http://schemas.openxmlformats.org/officeDocument/2006/relationships/image" Target="../media/image10.png"/><Relationship Id="rId5" Type="http://schemas.openxmlformats.org/officeDocument/2006/relationships/hyperlink" Target="#Comunidades!A1"/><Relationship Id="rId15" Type="http://schemas.openxmlformats.org/officeDocument/2006/relationships/hyperlink" Target="#Empleo!A1"/><Relationship Id="rId23" Type="http://schemas.openxmlformats.org/officeDocument/2006/relationships/image" Target="../media/image9.svg"/><Relationship Id="rId28" Type="http://schemas.openxmlformats.org/officeDocument/2006/relationships/image" Target="../media/image14.png"/><Relationship Id="rId10" Type="http://schemas.openxmlformats.org/officeDocument/2006/relationships/hyperlink" Target="#Biodiversidad!A1"/><Relationship Id="rId19" Type="http://schemas.openxmlformats.org/officeDocument/2006/relationships/image" Target="../media/image5.svg"/><Relationship Id="rId4" Type="http://schemas.openxmlformats.org/officeDocument/2006/relationships/hyperlink" Target="#Index!A1"/><Relationship Id="rId9" Type="http://schemas.openxmlformats.org/officeDocument/2006/relationships/hyperlink" Target="#Waste!A1"/><Relationship Id="rId14" Type="http://schemas.openxmlformats.org/officeDocument/2006/relationships/hyperlink" Target="#Responsabilidad!A1"/><Relationship Id="rId22" Type="http://schemas.openxmlformats.org/officeDocument/2006/relationships/image" Target="../media/image8.png"/><Relationship Id="rId27" Type="http://schemas.openxmlformats.org/officeDocument/2006/relationships/image" Target="../media/image13.svg"/></Relationships>
</file>

<file path=xl/drawings/_rels/drawing10.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3.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4.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5.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205;ndice!A1"/><Relationship Id="rId1" Type="http://schemas.openxmlformats.org/officeDocument/2006/relationships/image" Target="../media/image16.gif"/></Relationships>
</file>

<file path=xl/drawings/_rels/drawing4.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6.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7.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8.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9.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11</xdr:col>
      <xdr:colOff>9525</xdr:colOff>
      <xdr:row>8</xdr:row>
      <xdr:rowOff>28863</xdr:rowOff>
    </xdr:to>
    <xdr:pic>
      <xdr:nvPicPr>
        <xdr:cNvPr id="4" name="Picture 3" descr="A road leading to a city&amp;#xA;&amp;#xA;Description automatically generated with medium confidence">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9525" y="0"/>
          <a:ext cx="9839325" cy="1562388"/>
        </a:xfrm>
        <a:prstGeom prst="rect">
          <a:avLst/>
        </a:prstGeom>
      </xdr:spPr>
    </xdr:pic>
    <xdr:clientData/>
  </xdr:twoCellAnchor>
  <xdr:twoCellAnchor editAs="oneCell">
    <xdr:from>
      <xdr:col>3</xdr:col>
      <xdr:colOff>73137</xdr:colOff>
      <xdr:row>1</xdr:row>
      <xdr:rowOff>577</xdr:rowOff>
    </xdr:from>
    <xdr:to>
      <xdr:col>6</xdr:col>
      <xdr:colOff>141904</xdr:colOff>
      <xdr:row>7</xdr:row>
      <xdr:rowOff>22860</xdr:rowOff>
    </xdr:to>
    <xdr:pic>
      <xdr:nvPicPr>
        <xdr:cNvPr id="5" name="Graphic 28">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347957" y="175837"/>
          <a:ext cx="2674807" cy="1073843"/>
        </a:xfrm>
        <a:prstGeom prst="rect">
          <a:avLst/>
        </a:prstGeom>
      </xdr:spPr>
    </xdr:pic>
    <xdr:clientData/>
  </xdr:twoCellAnchor>
  <xdr:twoCellAnchor>
    <xdr:from>
      <xdr:col>0</xdr:col>
      <xdr:colOff>628649</xdr:colOff>
      <xdr:row>9</xdr:row>
      <xdr:rowOff>174170</xdr:rowOff>
    </xdr:from>
    <xdr:to>
      <xdr:col>11</xdr:col>
      <xdr:colOff>35718</xdr:colOff>
      <xdr:row>19</xdr:row>
      <xdr:rowOff>11906</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28649" y="1888670"/>
          <a:ext cx="9241632" cy="124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Galano Grotesque" panose="00000500000000000000" pitchFamily="50" charset="0"/>
              <a:ea typeface="Calibri" panose="020F0502020204030204" pitchFamily="34" charset="0"/>
              <a:cs typeface="Helvetica" panose="020B0604020202020204" pitchFamily="34" charset="0"/>
            </a:rPr>
            <a:t>Esta base</a:t>
          </a:r>
          <a:r>
            <a:rPr lang="en-GB" sz="1200" baseline="0">
              <a:latin typeface="Galano Grotesque" panose="00000500000000000000" pitchFamily="50" charset="0"/>
              <a:ea typeface="Calibri" panose="020F0502020204030204" pitchFamily="34" charset="0"/>
              <a:cs typeface="Helvetica" panose="020B0604020202020204" pitchFamily="34" charset="0"/>
            </a:rPr>
            <a:t> de datos de sostenibilidad proporciona a nuestros grupos de interés todos los datos relevantes de sostenibilidad recopilados por la empresa. Todos los datos presentados en esta base de datos se actualizan anualmente, excepto los ESG KPI's que se actualizan trimestralmente. Los datos se organizan en torno a cada una de nuestras </a:t>
          </a:r>
          <a:r>
            <a:rPr lang="en-GB" sz="1200" b="1" baseline="0">
              <a:solidFill>
                <a:srgbClr val="C4922C"/>
              </a:solidFill>
              <a:latin typeface="Galano Grotesque" panose="00000500000000000000" pitchFamily="50" charset="0"/>
              <a:ea typeface="Calibri" panose="020F0502020204030204" pitchFamily="34" charset="0"/>
              <a:cs typeface="Helvetica" panose="020B0604020202020204" pitchFamily="34" charset="0"/>
            </a:rPr>
            <a:t>áreas de enfoque estratégico</a:t>
          </a:r>
          <a:r>
            <a:rPr lang="en-GB" sz="1200" baseline="0">
              <a:latin typeface="Galano Grotesque" panose="00000500000000000000" pitchFamily="50" charset="0"/>
              <a:ea typeface="Calibri" panose="020F0502020204030204" pitchFamily="34" charset="0"/>
              <a:cs typeface="Helvetica" panose="020B0604020202020204" pitchFamily="34" charset="0"/>
            </a:rPr>
            <a:t>.</a:t>
          </a:r>
        </a:p>
        <a:p>
          <a:endParaRPr lang="en-GB" sz="1200" baseline="0">
            <a:latin typeface="Galano Grotesque" panose="00000500000000000000" pitchFamily="50" charset="0"/>
            <a:ea typeface="Calibri" panose="020F0502020204030204" pitchFamily="34" charset="0"/>
            <a:cs typeface="Helvetica" panose="020B0604020202020204" pitchFamily="34" charset="0"/>
          </a:endParaRPr>
        </a:p>
        <a:p>
          <a:r>
            <a:rPr lang="en-GB" sz="1200" baseline="0">
              <a:latin typeface="Galano Grotesque" panose="00000500000000000000" pitchFamily="50" charset="0"/>
              <a:ea typeface="Calibri" panose="020F0502020204030204" pitchFamily="34" charset="0"/>
              <a:cs typeface="Helvetica" panose="020B0604020202020204" pitchFamily="34" charset="0"/>
            </a:rPr>
            <a:t>Para cualquier consulta relacionada con los datos de sostenibilidad de Hocschild, por favor póngase en contacto con </a:t>
          </a:r>
          <a:r>
            <a:rPr lang="en-GB" sz="1200" b="1" i="1" baseline="0">
              <a:latin typeface="Galano Grotesque" panose="00000500000000000000" pitchFamily="50" charset="0"/>
              <a:ea typeface="Calibri" panose="020F0502020204030204" pitchFamily="34" charset="0"/>
              <a:cs typeface="Helvetica" panose="020B0604020202020204" pitchFamily="34" charset="0"/>
            </a:rPr>
            <a:t>sustainability@hocplc.com</a:t>
          </a:r>
          <a:endParaRPr lang="en-GB" sz="1200" b="1" i="1">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twoCellAnchor>
    <xdr:from>
      <xdr:col>0</xdr:col>
      <xdr:colOff>624567</xdr:colOff>
      <xdr:row>18</xdr:row>
      <xdr:rowOff>0</xdr:rowOff>
    </xdr:from>
    <xdr:to>
      <xdr:col>3</xdr:col>
      <xdr:colOff>149678</xdr:colOff>
      <xdr:row>20</xdr:row>
      <xdr:rowOff>151036</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24567" y="3056161"/>
          <a:ext cx="3267075" cy="605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C4922C"/>
              </a:solidFill>
              <a:latin typeface="Galano Grotesque" panose="00000500000000000000" pitchFamily="50" charset="0"/>
              <a:ea typeface="Calibri" panose="020F0502020204030204" pitchFamily="34" charset="0"/>
              <a:cs typeface="Times New Roman" panose="02020603050405020304" pitchFamily="18" charset="0"/>
            </a:rPr>
            <a:t>Enlaces rápidos</a:t>
          </a:r>
          <a:endParaRPr lang="en-GB" sz="1400" b="1">
            <a:solidFill>
              <a:srgbClr val="C4922C"/>
            </a:solidFill>
            <a:latin typeface="Galano Grotesque" panose="00000500000000000000" pitchFamily="50" charset="0"/>
            <a:ea typeface="Calibri" panose="020F0502020204030204" pitchFamily="34" charset="0"/>
            <a:cs typeface="Times New Roman" panose="02020603050405020304" pitchFamily="18" charset="0"/>
          </a:endParaRPr>
        </a:p>
      </xdr:txBody>
    </xdr:sp>
    <xdr:clientData/>
  </xdr:twoCellAnchor>
  <xdr:twoCellAnchor>
    <xdr:from>
      <xdr:col>1</xdr:col>
      <xdr:colOff>431346</xdr:colOff>
      <xdr:row>21</xdr:row>
      <xdr:rowOff>178254</xdr:rowOff>
    </xdr:from>
    <xdr:to>
      <xdr:col>2</xdr:col>
      <xdr:colOff>231321</xdr:colOff>
      <xdr:row>23</xdr:row>
      <xdr:rowOff>107497</xdr:rowOff>
    </xdr:to>
    <xdr:sp macro="" textlink="">
      <xdr:nvSpPr>
        <xdr:cNvPr id="8" name="TextBox 7">
          <a:hlinkClick xmlns:r="http://schemas.openxmlformats.org/officeDocument/2006/relationships" r:id="rId4"/>
          <a:extLst>
            <a:ext uri="{FF2B5EF4-FFF2-40B4-BE49-F238E27FC236}">
              <a16:creationId xmlns:a16="http://schemas.microsoft.com/office/drawing/2014/main" id="{00000000-0008-0000-0000-000008000000}"/>
            </a:ext>
          </a:extLst>
        </xdr:cNvPr>
        <xdr:cNvSpPr txBox="1"/>
      </xdr:nvSpPr>
      <xdr:spPr>
        <a:xfrm>
          <a:off x="1193346" y="3950154"/>
          <a:ext cx="2019300" cy="310243"/>
        </a:xfrm>
        <a:prstGeom prst="roundRect">
          <a:avLst/>
        </a:prstGeom>
        <a:noFill/>
        <a:ln w="28575" cmpd="sng">
          <a:solidFill>
            <a:srgbClr val="C4922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tx1"/>
              </a:solidFill>
              <a:latin typeface="Galano Grotesque" panose="00000500000000000000" pitchFamily="50" charset="0"/>
              <a:cs typeface="Helvetica" panose="020B0604020202020204" pitchFamily="34" charset="0"/>
            </a:rPr>
            <a:t>ESG KPIs</a:t>
          </a:r>
        </a:p>
      </xdr:txBody>
    </xdr:sp>
    <xdr:clientData/>
  </xdr:twoCellAnchor>
  <xdr:twoCellAnchor>
    <xdr:from>
      <xdr:col>1</xdr:col>
      <xdr:colOff>431346</xdr:colOff>
      <xdr:row>24</xdr:row>
      <xdr:rowOff>131306</xdr:rowOff>
    </xdr:from>
    <xdr:to>
      <xdr:col>2</xdr:col>
      <xdr:colOff>231321</xdr:colOff>
      <xdr:row>26</xdr:row>
      <xdr:rowOff>55106</xdr:rowOff>
    </xdr:to>
    <xdr:sp macro="" textlink="">
      <xdr:nvSpPr>
        <xdr:cNvPr id="9" name="TextBox 8">
          <a:hlinkClick xmlns:r="http://schemas.openxmlformats.org/officeDocument/2006/relationships" r:id="rId5"/>
          <a:extLst>
            <a:ext uri="{FF2B5EF4-FFF2-40B4-BE49-F238E27FC236}">
              <a16:creationId xmlns:a16="http://schemas.microsoft.com/office/drawing/2014/main" id="{00000000-0008-0000-0000-000009000000}"/>
            </a:ext>
          </a:extLst>
        </xdr:cNvPr>
        <xdr:cNvSpPr txBox="1"/>
      </xdr:nvSpPr>
      <xdr:spPr>
        <a:xfrm>
          <a:off x="1193346" y="4474706"/>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Comunidades</a:t>
          </a:r>
        </a:p>
      </xdr:txBody>
    </xdr:sp>
    <xdr:clientData/>
  </xdr:twoCellAnchor>
  <xdr:twoCellAnchor>
    <xdr:from>
      <xdr:col>1</xdr:col>
      <xdr:colOff>431346</xdr:colOff>
      <xdr:row>27</xdr:row>
      <xdr:rowOff>80279</xdr:rowOff>
    </xdr:from>
    <xdr:to>
      <xdr:col>2</xdr:col>
      <xdr:colOff>231321</xdr:colOff>
      <xdr:row>29</xdr:row>
      <xdr:rowOff>4079</xdr:rowOff>
    </xdr:to>
    <xdr:sp macro="" textlink="">
      <xdr:nvSpPr>
        <xdr:cNvPr id="10" name="TextBox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1193346" y="4995179"/>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Medio Ambiente</a:t>
          </a:r>
        </a:p>
      </xdr:txBody>
    </xdr:sp>
    <xdr:clientData/>
  </xdr:twoCellAnchor>
  <xdr:twoCellAnchor>
    <xdr:from>
      <xdr:col>1</xdr:col>
      <xdr:colOff>840920</xdr:colOff>
      <xdr:row>29</xdr:row>
      <xdr:rowOff>137429</xdr:rowOff>
    </xdr:from>
    <xdr:to>
      <xdr:col>3</xdr:col>
      <xdr:colOff>152400</xdr:colOff>
      <xdr:row>31</xdr:row>
      <xdr:rowOff>61229</xdr:rowOff>
    </xdr:to>
    <xdr:sp macro="" textlink="">
      <xdr:nvSpPr>
        <xdr:cNvPr id="11" name="TextBox 10">
          <a:hlinkClick xmlns:r="http://schemas.openxmlformats.org/officeDocument/2006/relationships" r:id="rId7"/>
          <a:extLst>
            <a:ext uri="{FF2B5EF4-FFF2-40B4-BE49-F238E27FC236}">
              <a16:creationId xmlns:a16="http://schemas.microsoft.com/office/drawing/2014/main" id="{00000000-0008-0000-0000-00000B000000}"/>
            </a:ext>
          </a:extLst>
        </xdr:cNvPr>
        <xdr:cNvSpPr txBox="1"/>
      </xdr:nvSpPr>
      <xdr:spPr>
        <a:xfrm>
          <a:off x="1709600" y="5387609"/>
          <a:ext cx="2717620"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Emisiones GEI &amp;</a:t>
          </a:r>
          <a:r>
            <a:rPr lang="en-GB" sz="1400" b="0" baseline="0">
              <a:latin typeface="Galano Grotesque" panose="00000500000000000000" pitchFamily="50" charset="0"/>
              <a:cs typeface="Helvetica" panose="020B0604020202020204" pitchFamily="34" charset="0"/>
            </a:rPr>
            <a:t> Energía</a:t>
          </a:r>
          <a:endParaRPr lang="en-GB" sz="1400" b="0">
            <a:latin typeface="Galano Grotesque" panose="00000500000000000000" pitchFamily="50" charset="0"/>
            <a:cs typeface="Helvetica" panose="020B0604020202020204" pitchFamily="34" charset="0"/>
          </a:endParaRPr>
        </a:p>
      </xdr:txBody>
    </xdr:sp>
    <xdr:clientData/>
  </xdr:twoCellAnchor>
  <xdr:twoCellAnchor>
    <xdr:from>
      <xdr:col>1</xdr:col>
      <xdr:colOff>840920</xdr:colOff>
      <xdr:row>31</xdr:row>
      <xdr:rowOff>106813</xdr:rowOff>
    </xdr:from>
    <xdr:to>
      <xdr:col>3</xdr:col>
      <xdr:colOff>144779</xdr:colOff>
      <xdr:row>33</xdr:row>
      <xdr:rowOff>30613</xdr:rowOff>
    </xdr:to>
    <xdr:sp macro="" textlink="">
      <xdr:nvSpPr>
        <xdr:cNvPr id="12" name="TextBox 11">
          <a:hlinkClick xmlns:r="http://schemas.openxmlformats.org/officeDocument/2006/relationships" r:id="rId8"/>
          <a:extLst>
            <a:ext uri="{FF2B5EF4-FFF2-40B4-BE49-F238E27FC236}">
              <a16:creationId xmlns:a16="http://schemas.microsoft.com/office/drawing/2014/main" id="{00000000-0008-0000-0000-00000C000000}"/>
            </a:ext>
          </a:extLst>
        </xdr:cNvPr>
        <xdr:cNvSpPr txBox="1"/>
      </xdr:nvSpPr>
      <xdr:spPr>
        <a:xfrm>
          <a:off x="1709600" y="5722753"/>
          <a:ext cx="270999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Agua</a:t>
          </a:r>
        </a:p>
      </xdr:txBody>
    </xdr:sp>
    <xdr:clientData/>
  </xdr:twoCellAnchor>
  <xdr:twoCellAnchor>
    <xdr:from>
      <xdr:col>1</xdr:col>
      <xdr:colOff>840920</xdr:colOff>
      <xdr:row>33</xdr:row>
      <xdr:rowOff>76197</xdr:rowOff>
    </xdr:from>
    <xdr:to>
      <xdr:col>3</xdr:col>
      <xdr:colOff>137159</xdr:colOff>
      <xdr:row>34</xdr:row>
      <xdr:rowOff>182877</xdr:rowOff>
    </xdr:to>
    <xdr:sp macro="" textlink="">
      <xdr:nvSpPr>
        <xdr:cNvPr id="13" name="TextBox 12">
          <a:hlinkClick xmlns:r="http://schemas.openxmlformats.org/officeDocument/2006/relationships" r:id="rId9"/>
          <a:extLst>
            <a:ext uri="{FF2B5EF4-FFF2-40B4-BE49-F238E27FC236}">
              <a16:creationId xmlns:a16="http://schemas.microsoft.com/office/drawing/2014/main" id="{00000000-0008-0000-0000-00000D000000}"/>
            </a:ext>
          </a:extLst>
        </xdr:cNvPr>
        <xdr:cNvSpPr txBox="1"/>
      </xdr:nvSpPr>
      <xdr:spPr>
        <a:xfrm>
          <a:off x="1709600" y="6057897"/>
          <a:ext cx="27023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Residuos</a:t>
          </a:r>
        </a:p>
      </xdr:txBody>
    </xdr:sp>
    <xdr:clientData/>
  </xdr:twoCellAnchor>
  <xdr:twoCellAnchor>
    <xdr:from>
      <xdr:col>1</xdr:col>
      <xdr:colOff>840920</xdr:colOff>
      <xdr:row>35</xdr:row>
      <xdr:rowOff>45581</xdr:rowOff>
    </xdr:from>
    <xdr:to>
      <xdr:col>3</xdr:col>
      <xdr:colOff>144779</xdr:colOff>
      <xdr:row>36</xdr:row>
      <xdr:rowOff>159881</xdr:rowOff>
    </xdr:to>
    <xdr:sp macro="" textlink="">
      <xdr:nvSpPr>
        <xdr:cNvPr id="14" name="TextBox 13">
          <a:hlinkClick xmlns:r="http://schemas.openxmlformats.org/officeDocument/2006/relationships" r:id="rId10"/>
          <a:extLst>
            <a:ext uri="{FF2B5EF4-FFF2-40B4-BE49-F238E27FC236}">
              <a16:creationId xmlns:a16="http://schemas.microsoft.com/office/drawing/2014/main" id="{00000000-0008-0000-0000-00000E000000}"/>
            </a:ext>
          </a:extLst>
        </xdr:cNvPr>
        <xdr:cNvSpPr txBox="1"/>
      </xdr:nvSpPr>
      <xdr:spPr>
        <a:xfrm>
          <a:off x="1709600" y="6393041"/>
          <a:ext cx="2709999" cy="29718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Biodiversidad</a:t>
          </a:r>
        </a:p>
      </xdr:txBody>
    </xdr:sp>
    <xdr:clientData/>
  </xdr:twoCellAnchor>
  <xdr:twoCellAnchor>
    <xdr:from>
      <xdr:col>1</xdr:col>
      <xdr:colOff>840920</xdr:colOff>
      <xdr:row>37</xdr:row>
      <xdr:rowOff>14965</xdr:rowOff>
    </xdr:from>
    <xdr:to>
      <xdr:col>3</xdr:col>
      <xdr:colOff>160019</xdr:colOff>
      <xdr:row>38</xdr:row>
      <xdr:rowOff>129265</xdr:rowOff>
    </xdr:to>
    <xdr:sp macro="" textlink="">
      <xdr:nvSpPr>
        <xdr:cNvPr id="15" name="TextBox 14">
          <a:hlinkClick xmlns:r="http://schemas.openxmlformats.org/officeDocument/2006/relationships" r:id="rId11"/>
          <a:extLst>
            <a:ext uri="{FF2B5EF4-FFF2-40B4-BE49-F238E27FC236}">
              <a16:creationId xmlns:a16="http://schemas.microsoft.com/office/drawing/2014/main" id="{00000000-0008-0000-0000-00000F000000}"/>
            </a:ext>
          </a:extLst>
        </xdr:cNvPr>
        <xdr:cNvSpPr txBox="1"/>
      </xdr:nvSpPr>
      <xdr:spPr>
        <a:xfrm>
          <a:off x="1709600" y="6720565"/>
          <a:ext cx="272523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Cierre</a:t>
          </a:r>
        </a:p>
      </xdr:txBody>
    </xdr:sp>
    <xdr:clientData/>
  </xdr:twoCellAnchor>
  <xdr:twoCellAnchor>
    <xdr:from>
      <xdr:col>1</xdr:col>
      <xdr:colOff>431346</xdr:colOff>
      <xdr:row>39</xdr:row>
      <xdr:rowOff>122461</xdr:rowOff>
    </xdr:from>
    <xdr:to>
      <xdr:col>2</xdr:col>
      <xdr:colOff>231321</xdr:colOff>
      <xdr:row>41</xdr:row>
      <xdr:rowOff>46261</xdr:rowOff>
    </xdr:to>
    <xdr:sp macro="" textlink="">
      <xdr:nvSpPr>
        <xdr:cNvPr id="16" name="TextBox 15">
          <a:hlinkClick xmlns:r="http://schemas.openxmlformats.org/officeDocument/2006/relationships" r:id="rId12"/>
          <a:extLst>
            <a:ext uri="{FF2B5EF4-FFF2-40B4-BE49-F238E27FC236}">
              <a16:creationId xmlns:a16="http://schemas.microsoft.com/office/drawing/2014/main" id="{00000000-0008-0000-0000-000010000000}"/>
            </a:ext>
          </a:extLst>
        </xdr:cNvPr>
        <xdr:cNvSpPr txBox="1"/>
      </xdr:nvSpPr>
      <xdr:spPr>
        <a:xfrm>
          <a:off x="1193346" y="732336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Seguridad</a:t>
          </a:r>
        </a:p>
      </xdr:txBody>
    </xdr:sp>
    <xdr:clientData/>
  </xdr:twoCellAnchor>
  <xdr:twoCellAnchor>
    <xdr:from>
      <xdr:col>1</xdr:col>
      <xdr:colOff>431346</xdr:colOff>
      <xdr:row>42</xdr:row>
      <xdr:rowOff>83001</xdr:rowOff>
    </xdr:from>
    <xdr:to>
      <xdr:col>2</xdr:col>
      <xdr:colOff>231321</xdr:colOff>
      <xdr:row>44</xdr:row>
      <xdr:rowOff>6801</xdr:rowOff>
    </xdr:to>
    <xdr:sp macro="" textlink="">
      <xdr:nvSpPr>
        <xdr:cNvPr id="17" name="TextBox 16">
          <a:hlinkClick xmlns:r="http://schemas.openxmlformats.org/officeDocument/2006/relationships" r:id="rId13"/>
          <a:extLst>
            <a:ext uri="{FF2B5EF4-FFF2-40B4-BE49-F238E27FC236}">
              <a16:creationId xmlns:a16="http://schemas.microsoft.com/office/drawing/2014/main" id="{00000000-0008-0000-0000-000011000000}"/>
            </a:ext>
          </a:extLst>
        </xdr:cNvPr>
        <xdr:cNvSpPr txBox="1"/>
      </xdr:nvSpPr>
      <xdr:spPr>
        <a:xfrm>
          <a:off x="1193346" y="78554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Nuestra</a:t>
          </a:r>
          <a:r>
            <a:rPr lang="en-GB" sz="1400" b="1" baseline="0">
              <a:solidFill>
                <a:schemeClr val="bg1"/>
              </a:solidFill>
              <a:latin typeface="Galano Grotesque" panose="00000500000000000000" pitchFamily="50" charset="0"/>
              <a:cs typeface="Helvetica" panose="020B0604020202020204" pitchFamily="34" charset="0"/>
            </a:rPr>
            <a:t> Gente</a:t>
          </a:r>
          <a:endParaRPr lang="en-GB" sz="1400" b="1">
            <a:solidFill>
              <a:schemeClr val="bg1"/>
            </a:solidFill>
            <a:latin typeface="Galano Grotesque" panose="00000500000000000000" pitchFamily="50" charset="0"/>
            <a:cs typeface="Helvetica" panose="020B0604020202020204" pitchFamily="34" charset="0"/>
          </a:endParaRPr>
        </a:p>
      </xdr:txBody>
    </xdr:sp>
    <xdr:clientData/>
  </xdr:twoCellAnchor>
  <xdr:twoCellAnchor>
    <xdr:from>
      <xdr:col>1</xdr:col>
      <xdr:colOff>431346</xdr:colOff>
      <xdr:row>50</xdr:row>
      <xdr:rowOff>121101</xdr:rowOff>
    </xdr:from>
    <xdr:to>
      <xdr:col>2</xdr:col>
      <xdr:colOff>231321</xdr:colOff>
      <xdr:row>52</xdr:row>
      <xdr:rowOff>44901</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0000000-0008-0000-0000-000015000000}"/>
            </a:ext>
          </a:extLst>
        </xdr:cNvPr>
        <xdr:cNvSpPr txBox="1"/>
      </xdr:nvSpPr>
      <xdr:spPr>
        <a:xfrm>
          <a:off x="1193346" y="94175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Responsabilidad</a:t>
          </a:r>
        </a:p>
      </xdr:txBody>
    </xdr:sp>
    <xdr:clientData/>
  </xdr:twoCellAnchor>
  <xdr:twoCellAnchor>
    <xdr:from>
      <xdr:col>1</xdr:col>
      <xdr:colOff>840920</xdr:colOff>
      <xdr:row>44</xdr:row>
      <xdr:rowOff>92526</xdr:rowOff>
    </xdr:from>
    <xdr:to>
      <xdr:col>3</xdr:col>
      <xdr:colOff>137159</xdr:colOff>
      <xdr:row>46</xdr:row>
      <xdr:rowOff>16326</xdr:rowOff>
    </xdr:to>
    <xdr:sp macro="" textlink="">
      <xdr:nvSpPr>
        <xdr:cNvPr id="23" name="TextBox 22">
          <a:hlinkClick xmlns:r="http://schemas.openxmlformats.org/officeDocument/2006/relationships" r:id="rId15"/>
          <a:extLst>
            <a:ext uri="{FF2B5EF4-FFF2-40B4-BE49-F238E27FC236}">
              <a16:creationId xmlns:a16="http://schemas.microsoft.com/office/drawing/2014/main" id="{00000000-0008-0000-0000-000017000000}"/>
            </a:ext>
          </a:extLst>
        </xdr:cNvPr>
        <xdr:cNvSpPr txBox="1"/>
      </xdr:nvSpPr>
      <xdr:spPr>
        <a:xfrm>
          <a:off x="1709600" y="8024946"/>
          <a:ext cx="2702379" cy="27432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Empleo</a:t>
          </a:r>
        </a:p>
      </xdr:txBody>
    </xdr:sp>
    <xdr:clientData/>
  </xdr:twoCellAnchor>
  <xdr:twoCellAnchor>
    <xdr:from>
      <xdr:col>1</xdr:col>
      <xdr:colOff>840920</xdr:colOff>
      <xdr:row>46</xdr:row>
      <xdr:rowOff>61910</xdr:rowOff>
    </xdr:from>
    <xdr:to>
      <xdr:col>3</xdr:col>
      <xdr:colOff>137159</xdr:colOff>
      <xdr:row>48</xdr:row>
      <xdr:rowOff>950</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000-000018000000}"/>
            </a:ext>
          </a:extLst>
        </xdr:cNvPr>
        <xdr:cNvSpPr txBox="1"/>
      </xdr:nvSpPr>
      <xdr:spPr>
        <a:xfrm>
          <a:off x="1709600" y="8344850"/>
          <a:ext cx="27023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Retención</a:t>
          </a:r>
        </a:p>
      </xdr:txBody>
    </xdr:sp>
    <xdr:clientData/>
  </xdr:twoCellAnchor>
  <xdr:twoCellAnchor>
    <xdr:from>
      <xdr:col>1</xdr:col>
      <xdr:colOff>840920</xdr:colOff>
      <xdr:row>48</xdr:row>
      <xdr:rowOff>31294</xdr:rowOff>
    </xdr:from>
    <xdr:to>
      <xdr:col>3</xdr:col>
      <xdr:colOff>137159</xdr:colOff>
      <xdr:row>49</xdr:row>
      <xdr:rowOff>145594</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00000000-0008-0000-0000-000019000000}"/>
            </a:ext>
          </a:extLst>
        </xdr:cNvPr>
        <xdr:cNvSpPr txBox="1"/>
      </xdr:nvSpPr>
      <xdr:spPr>
        <a:xfrm>
          <a:off x="1709600" y="8664754"/>
          <a:ext cx="27023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Capacitaciones</a:t>
          </a:r>
        </a:p>
      </xdr:txBody>
    </xdr:sp>
    <xdr:clientData/>
  </xdr:twoCellAnchor>
  <xdr:twoCellAnchor>
    <xdr:from>
      <xdr:col>0</xdr:col>
      <xdr:colOff>462643</xdr:colOff>
      <xdr:row>20</xdr:row>
      <xdr:rowOff>163286</xdr:rowOff>
    </xdr:from>
    <xdr:to>
      <xdr:col>10</xdr:col>
      <xdr:colOff>176893</xdr:colOff>
      <xdr:row>20</xdr:row>
      <xdr:rowOff>190500</xdr:rowOff>
    </xdr:to>
    <xdr:cxnSp macro="">
      <xdr:nvCxnSpPr>
        <xdr:cNvPr id="27" name="Straight Connector 26">
          <a:extLst>
            <a:ext uri="{FF2B5EF4-FFF2-40B4-BE49-F238E27FC236}">
              <a16:creationId xmlns:a16="http://schemas.microsoft.com/office/drawing/2014/main" id="{00000000-0008-0000-0000-00001B000000}"/>
            </a:ext>
          </a:extLst>
        </xdr:cNvPr>
        <xdr:cNvCxnSpPr/>
      </xdr:nvCxnSpPr>
      <xdr:spPr>
        <a:xfrm flipV="1">
          <a:off x="462643" y="3673929"/>
          <a:ext cx="8790214" cy="27214"/>
        </a:xfrm>
        <a:prstGeom prst="line">
          <a:avLst/>
        </a:prstGeom>
        <a:ln>
          <a:solidFill>
            <a:schemeClr val="bg1">
              <a:lumMod val="7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647700</xdr:colOff>
      <xdr:row>21</xdr:row>
      <xdr:rowOff>142875</xdr:rowOff>
    </xdr:from>
    <xdr:to>
      <xdr:col>1</xdr:col>
      <xdr:colOff>266700</xdr:colOff>
      <xdr:row>23</xdr:row>
      <xdr:rowOff>142875</xdr:rowOff>
    </xdr:to>
    <xdr:pic>
      <xdr:nvPicPr>
        <xdr:cNvPr id="34" name="Graphic 33" descr="Upward trend with solid fill">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647700" y="3914775"/>
          <a:ext cx="381000" cy="381000"/>
        </a:xfrm>
        <a:prstGeom prst="rect">
          <a:avLst/>
        </a:prstGeom>
      </xdr:spPr>
    </xdr:pic>
    <xdr:clientData/>
  </xdr:twoCellAnchor>
  <xdr:twoCellAnchor editAs="oneCell">
    <xdr:from>
      <xdr:col>0</xdr:col>
      <xdr:colOff>647700</xdr:colOff>
      <xdr:row>24</xdr:row>
      <xdr:rowOff>95250</xdr:rowOff>
    </xdr:from>
    <xdr:to>
      <xdr:col>1</xdr:col>
      <xdr:colOff>266700</xdr:colOff>
      <xdr:row>26</xdr:row>
      <xdr:rowOff>95250</xdr:rowOff>
    </xdr:to>
    <xdr:pic>
      <xdr:nvPicPr>
        <xdr:cNvPr id="35" name="Graphic 34" descr="Users with solid fill">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rcRect/>
        <a:stretch/>
      </xdr:blipFill>
      <xdr:spPr>
        <a:xfrm>
          <a:off x="647700" y="4438650"/>
          <a:ext cx="381000" cy="381000"/>
        </a:xfrm>
        <a:prstGeom prst="rect">
          <a:avLst/>
        </a:prstGeom>
      </xdr:spPr>
    </xdr:pic>
    <xdr:clientData/>
  </xdr:twoCellAnchor>
  <xdr:twoCellAnchor editAs="oneCell">
    <xdr:from>
      <xdr:col>0</xdr:col>
      <xdr:colOff>647700</xdr:colOff>
      <xdr:row>27</xdr:row>
      <xdr:rowOff>38101</xdr:rowOff>
    </xdr:from>
    <xdr:to>
      <xdr:col>1</xdr:col>
      <xdr:colOff>219074</xdr:colOff>
      <xdr:row>28</xdr:row>
      <xdr:rowOff>180975</xdr:rowOff>
    </xdr:to>
    <xdr:pic>
      <xdr:nvPicPr>
        <xdr:cNvPr id="36" name="Graphic 35" descr="Leaf with solid fill">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rcRect/>
        <a:stretch/>
      </xdr:blipFill>
      <xdr:spPr>
        <a:xfrm flipH="1">
          <a:off x="647700" y="4953001"/>
          <a:ext cx="333374" cy="333374"/>
        </a:xfrm>
        <a:prstGeom prst="rect">
          <a:avLst/>
        </a:prstGeom>
      </xdr:spPr>
    </xdr:pic>
    <xdr:clientData/>
  </xdr:twoCellAnchor>
  <xdr:twoCellAnchor editAs="oneCell">
    <xdr:from>
      <xdr:col>0</xdr:col>
      <xdr:colOff>647700</xdr:colOff>
      <xdr:row>39</xdr:row>
      <xdr:rowOff>66675</xdr:rowOff>
    </xdr:from>
    <xdr:to>
      <xdr:col>1</xdr:col>
      <xdr:colOff>266700</xdr:colOff>
      <xdr:row>41</xdr:row>
      <xdr:rowOff>66675</xdr:rowOff>
    </xdr:to>
    <xdr:pic>
      <xdr:nvPicPr>
        <xdr:cNvPr id="37" name="Graphic 36" descr="Construction worker male with solid fill">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647700" y="7267575"/>
          <a:ext cx="381000" cy="381000"/>
        </a:xfrm>
        <a:prstGeom prst="rect">
          <a:avLst/>
        </a:prstGeom>
      </xdr:spPr>
    </xdr:pic>
    <xdr:clientData/>
  </xdr:twoCellAnchor>
  <xdr:twoCellAnchor editAs="oneCell">
    <xdr:from>
      <xdr:col>0</xdr:col>
      <xdr:colOff>647700</xdr:colOff>
      <xdr:row>42</xdr:row>
      <xdr:rowOff>47625</xdr:rowOff>
    </xdr:from>
    <xdr:to>
      <xdr:col>1</xdr:col>
      <xdr:colOff>266700</xdr:colOff>
      <xdr:row>44</xdr:row>
      <xdr:rowOff>47625</xdr:rowOff>
    </xdr:to>
    <xdr:pic>
      <xdr:nvPicPr>
        <xdr:cNvPr id="38" name="Graphic 37" descr="Employee badge with solid fill">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647700" y="7820025"/>
          <a:ext cx="381000" cy="381000"/>
        </a:xfrm>
        <a:prstGeom prst="rect">
          <a:avLst/>
        </a:prstGeom>
      </xdr:spPr>
    </xdr:pic>
    <xdr:clientData/>
  </xdr:twoCellAnchor>
  <xdr:twoCellAnchor editAs="oneCell">
    <xdr:from>
      <xdr:col>0</xdr:col>
      <xdr:colOff>647700</xdr:colOff>
      <xdr:row>50</xdr:row>
      <xdr:rowOff>76200</xdr:rowOff>
    </xdr:from>
    <xdr:to>
      <xdr:col>1</xdr:col>
      <xdr:colOff>266700</xdr:colOff>
      <xdr:row>52</xdr:row>
      <xdr:rowOff>76200</xdr:rowOff>
    </xdr:to>
    <xdr:pic>
      <xdr:nvPicPr>
        <xdr:cNvPr id="39" name="Graphic 38" descr="Clipboard Ticked with solid fill">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rcRect/>
        <a:stretch/>
      </xdr:blipFill>
      <xdr:spPr>
        <a:xfrm>
          <a:off x="647700" y="9372600"/>
          <a:ext cx="381000" cy="38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180975</xdr:rowOff>
    </xdr:from>
    <xdr:to>
      <xdr:col>7</xdr:col>
      <xdr:colOff>7327</xdr:colOff>
      <xdr:row>18</xdr:row>
      <xdr:rowOff>118760</xdr:rowOff>
    </xdr:to>
    <xdr:pic>
      <xdr:nvPicPr>
        <xdr:cNvPr id="13" name="Picture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0186653" cy="260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xdr:colOff>
      <xdr:row>0</xdr:row>
      <xdr:rowOff>20653</xdr:rowOff>
    </xdr:from>
    <xdr:to>
      <xdr:col>0</xdr:col>
      <xdr:colOff>1337156</xdr:colOff>
      <xdr:row>3</xdr:row>
      <xdr:rowOff>161925</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99" y="20653"/>
          <a:ext cx="1299057" cy="71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285750</xdr:colOff>
      <xdr:row>1</xdr:row>
      <xdr:rowOff>171450</xdr:rowOff>
    </xdr:from>
    <xdr:to>
      <xdr:col>7</xdr:col>
      <xdr:colOff>0</xdr:colOff>
      <xdr:row>3</xdr:row>
      <xdr:rowOff>85725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00000000-0008-0000-0900-000003000000}"/>
            </a:ext>
          </a:extLst>
        </xdr:cNvPr>
        <xdr:cNvSpPr/>
      </xdr:nvSpPr>
      <xdr:spPr>
        <a:xfrm>
          <a:off x="88963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twoCellAnchor>
    <xdr:from>
      <xdr:col>0</xdr:col>
      <xdr:colOff>19050</xdr:colOff>
      <xdr:row>4</xdr:row>
      <xdr:rowOff>148373</xdr:rowOff>
    </xdr:from>
    <xdr:to>
      <xdr:col>6</xdr:col>
      <xdr:colOff>761999</xdr:colOff>
      <xdr:row>10</xdr:row>
      <xdr:rowOff>76255</xdr:rowOff>
    </xdr:to>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19050" y="932144"/>
          <a:ext cx="10583635" cy="1103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Seguridad</a:t>
          </a:r>
          <a:r>
            <a:rPr lang="en-GB" sz="4400" b="1" baseline="0">
              <a:solidFill>
                <a:schemeClr val="bg1"/>
              </a:solidFill>
              <a:latin typeface="Galano Grotesque" panose="00000500000000000000" pitchFamily="50" charset="0"/>
              <a:ea typeface="Calibri" panose="020F0502020204030204" pitchFamily="34" charset="0"/>
              <a:cs typeface="Helvetica" panose="020B0604020202020204" pitchFamily="34" charset="0"/>
            </a:rPr>
            <a:t>, salud y bienestar</a:t>
          </a:r>
          <a:endPar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17</xdr:col>
      <xdr:colOff>6569</xdr:colOff>
      <xdr:row>18</xdr:row>
      <xdr:rowOff>142875</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42976"/>
          <a:ext cx="10369768" cy="249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11947</xdr:colOff>
      <xdr:row>3</xdr:row>
      <xdr:rowOff>171450</xdr:rowOff>
    </xdr:to>
    <xdr:pic>
      <xdr:nvPicPr>
        <xdr:cNvPr id="4" name="Picture 4">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3114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0A00-00000500000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twoCellAnchor>
    <xdr:from>
      <xdr:col>0</xdr:col>
      <xdr:colOff>19050</xdr:colOff>
      <xdr:row>5</xdr:row>
      <xdr:rowOff>31937</xdr:rowOff>
    </xdr:from>
    <xdr:to>
      <xdr:col>7</xdr:col>
      <xdr:colOff>632460</xdr:colOff>
      <xdr:row>10</xdr:row>
      <xdr:rowOff>85725</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19050" y="969197"/>
          <a:ext cx="5467350" cy="930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Nuestra gente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0</xdr:col>
      <xdr:colOff>1104900</xdr:colOff>
      <xdr:row>3</xdr:row>
      <xdr:rowOff>130867</xdr:rowOff>
    </xdr:to>
    <xdr:pic>
      <xdr:nvPicPr>
        <xdr:cNvPr id="4" name="Picture 4">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1104900" cy="65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327660</xdr:colOff>
      <xdr:row>2</xdr:row>
      <xdr:rowOff>19050</xdr:rowOff>
    </xdr:from>
    <xdr:to>
      <xdr:col>10</xdr:col>
      <xdr:colOff>15239</xdr:colOff>
      <xdr:row>3</xdr:row>
      <xdr:rowOff>123825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9090660" y="384810"/>
          <a:ext cx="1424939" cy="28765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21789</xdr:colOff>
      <xdr:row>0</xdr:row>
      <xdr:rowOff>57149</xdr:rowOff>
    </xdr:from>
    <xdr:to>
      <xdr:col>1</xdr:col>
      <xdr:colOff>171450</xdr:colOff>
      <xdr:row>3</xdr:row>
      <xdr:rowOff>152399</xdr:rowOff>
    </xdr:to>
    <xdr:pic>
      <xdr:nvPicPr>
        <xdr:cNvPr id="3" name="Picture 4">
          <a:extLst>
            <a:ext uri="{FF2B5EF4-FFF2-40B4-BE49-F238E27FC236}">
              <a16:creationId xmlns:a16="http://schemas.microsoft.com/office/drawing/2014/main" id="{00000000-0008-0000-0C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9" y="57149"/>
          <a:ext cx="1111686"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2</xdr:row>
      <xdr:rowOff>19050</xdr:rowOff>
    </xdr:from>
    <xdr:to>
      <xdr:col>8</xdr:col>
      <xdr:colOff>0</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549592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5259</xdr:rowOff>
    </xdr:from>
    <xdr:to>
      <xdr:col>0</xdr:col>
      <xdr:colOff>952500</xdr:colOff>
      <xdr:row>2</xdr:row>
      <xdr:rowOff>171450</xdr:rowOff>
    </xdr:to>
    <xdr:pic>
      <xdr:nvPicPr>
        <xdr:cNvPr id="2" name="Picture 4">
          <a:extLst>
            <a:ext uri="{FF2B5EF4-FFF2-40B4-BE49-F238E27FC236}">
              <a16:creationId xmlns:a16="http://schemas.microsoft.com/office/drawing/2014/main" id="{00000000-0008-0000-0D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259"/>
          <a:ext cx="952499" cy="54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2</xdr:row>
      <xdr:rowOff>19050</xdr:rowOff>
    </xdr:from>
    <xdr:to>
      <xdr:col>6</xdr:col>
      <xdr:colOff>0</xdr:colOff>
      <xdr:row>3</xdr:row>
      <xdr:rowOff>114300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a:xfrm>
          <a:off x="6448425" y="40005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13</xdr:col>
      <xdr:colOff>213361</xdr:colOff>
      <xdr:row>18</xdr:row>
      <xdr:rowOff>90347</xdr:rowOff>
    </xdr:to>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008529"/>
          <a:ext cx="10522324" cy="2712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1175958</xdr:colOff>
      <xdr:row>3</xdr:row>
      <xdr:rowOff>171451</xdr:rowOff>
    </xdr:to>
    <xdr:pic>
      <xdr:nvPicPr>
        <xdr:cNvPr id="3" name="Picture 4">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17595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428625</xdr:colOff>
      <xdr:row>2</xdr:row>
      <xdr:rowOff>28575</xdr:rowOff>
    </xdr:from>
    <xdr:to>
      <xdr:col>14</xdr:col>
      <xdr:colOff>9525</xdr:colOff>
      <xdr:row>3</xdr:row>
      <xdr:rowOff>123825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9153525" y="428625"/>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twoCellAnchor>
    <xdr:from>
      <xdr:col>0</xdr:col>
      <xdr:colOff>19050</xdr:colOff>
      <xdr:row>4</xdr:row>
      <xdr:rowOff>108137</xdr:rowOff>
    </xdr:from>
    <xdr:to>
      <xdr:col>6</xdr:col>
      <xdr:colOff>342899</xdr:colOff>
      <xdr:row>9</xdr:row>
      <xdr:rowOff>161925</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19050" y="870137"/>
          <a:ext cx="5695949" cy="105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Responsibilidad</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1603</xdr:rowOff>
    </xdr:from>
    <xdr:to>
      <xdr:col>0</xdr:col>
      <xdr:colOff>1371600</xdr:colOff>
      <xdr:row>3</xdr:row>
      <xdr:rowOff>187571</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03"/>
          <a:ext cx="1371600" cy="757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152400</xdr:colOff>
      <xdr:row>2</xdr:row>
      <xdr:rowOff>38100</xdr:rowOff>
    </xdr:from>
    <xdr:to>
      <xdr:col>8</xdr:col>
      <xdr:colOff>19050</xdr:colOff>
      <xdr:row>3</xdr:row>
      <xdr:rowOff>133350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10591800" y="41910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1343025</xdr:colOff>
      <xdr:row>3</xdr:row>
      <xdr:rowOff>165373</xdr:rowOff>
    </xdr:to>
    <xdr:pic>
      <xdr:nvPicPr>
        <xdr:cNvPr id="3" name="Picture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43025" cy="736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238125</xdr:colOff>
      <xdr:row>2</xdr:row>
      <xdr:rowOff>28575</xdr:rowOff>
    </xdr:from>
    <xdr:to>
      <xdr:col>9</xdr:col>
      <xdr:colOff>9525</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8905875"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twoCellAnchor editAs="oneCell">
    <xdr:from>
      <xdr:col>0</xdr:col>
      <xdr:colOff>9526</xdr:colOff>
      <xdr:row>5</xdr:row>
      <xdr:rowOff>4316</xdr:rowOff>
    </xdr:from>
    <xdr:to>
      <xdr:col>8</xdr:col>
      <xdr:colOff>680086</xdr:colOff>
      <xdr:row>18</xdr:row>
      <xdr:rowOff>128835</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6" y="994916"/>
          <a:ext cx="10191750" cy="260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4</xdr:row>
      <xdr:rowOff>104775</xdr:rowOff>
    </xdr:from>
    <xdr:to>
      <xdr:col>1</xdr:col>
      <xdr:colOff>533401</xdr:colOff>
      <xdr:row>10</xdr:row>
      <xdr:rowOff>38100</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9051" y="866775"/>
          <a:ext cx="4781550"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Comunidades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xdr:row>
      <xdr:rowOff>190500</xdr:rowOff>
    </xdr:from>
    <xdr:to>
      <xdr:col>17</xdr:col>
      <xdr:colOff>11207</xdr:colOff>
      <xdr:row>18</xdr:row>
      <xdr:rowOff>28577</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97324"/>
          <a:ext cx="10298206" cy="2661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2</xdr:col>
      <xdr:colOff>72679</xdr:colOff>
      <xdr:row>3</xdr:row>
      <xdr:rowOff>171450</xdr:rowOff>
    </xdr:to>
    <xdr:pic>
      <xdr:nvPicPr>
        <xdr:cNvPr id="3" name="Picture 4">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187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300-00000400000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118110</xdr:colOff>
      <xdr:row>5</xdr:row>
      <xdr:rowOff>54796</xdr:rowOff>
    </xdr:from>
    <xdr:to>
      <xdr:col>8</xdr:col>
      <xdr:colOff>297180</xdr:colOff>
      <xdr:row>13</xdr:row>
      <xdr:rowOff>121919</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118110" y="999676"/>
          <a:ext cx="5726430" cy="1530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Medio Ambiente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5259</xdr:rowOff>
    </xdr:from>
    <xdr:to>
      <xdr:col>0</xdr:col>
      <xdr:colOff>1350314</xdr:colOff>
      <xdr:row>2</xdr:row>
      <xdr:rowOff>212755</xdr:rowOff>
    </xdr:to>
    <xdr:pic>
      <xdr:nvPicPr>
        <xdr:cNvPr id="2" name="Picture 4">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59"/>
          <a:ext cx="1350314" cy="680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1200150</xdr:colOff>
      <xdr:row>1</xdr:row>
      <xdr:rowOff>161925</xdr:rowOff>
    </xdr:from>
    <xdr:to>
      <xdr:col>6</xdr:col>
      <xdr:colOff>9525</xdr:colOff>
      <xdr:row>2</xdr:row>
      <xdr:rowOff>190500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1449050"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359714</xdr:colOff>
      <xdr:row>2</xdr:row>
      <xdr:rowOff>359896</xdr:rowOff>
    </xdr:to>
    <xdr:pic>
      <xdr:nvPicPr>
        <xdr:cNvPr id="7" name="Picture 4">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50314" cy="740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1077675</xdr:colOff>
      <xdr:row>1</xdr:row>
      <xdr:rowOff>185059</xdr:rowOff>
    </xdr:from>
    <xdr:to>
      <xdr:col>8</xdr:col>
      <xdr:colOff>867852</xdr:colOff>
      <xdr:row>2</xdr:row>
      <xdr:rowOff>284391</xdr:rowOff>
    </xdr:to>
    <xdr:sp macro="" textlink="">
      <xdr:nvSpPr>
        <xdr:cNvPr id="4" name="Rectangle: Rounded Corners 2">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13367646" y="381002"/>
          <a:ext cx="165163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1280583</xdr:colOff>
      <xdr:row>3</xdr:row>
      <xdr:rowOff>156227</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80583" cy="72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1206500</xdr:colOff>
      <xdr:row>2</xdr:row>
      <xdr:rowOff>21167</xdr:rowOff>
    </xdr:from>
    <xdr:to>
      <xdr:col>8</xdr:col>
      <xdr:colOff>14816</xdr:colOff>
      <xdr:row>3</xdr:row>
      <xdr:rowOff>125942</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9884833" y="402167"/>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1257300</xdr:colOff>
      <xdr:row>2</xdr:row>
      <xdr:rowOff>308861</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57300" cy="689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350520</xdr:colOff>
      <xdr:row>1</xdr:row>
      <xdr:rowOff>104775</xdr:rowOff>
    </xdr:from>
    <xdr:to>
      <xdr:col>8</xdr:col>
      <xdr:colOff>1838325</xdr:colOff>
      <xdr:row>2</xdr:row>
      <xdr:rowOff>209550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3716000" y="295275"/>
          <a:ext cx="148780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49562</xdr:rowOff>
    </xdr:from>
    <xdr:to>
      <xdr:col>0</xdr:col>
      <xdr:colOff>1285875</xdr:colOff>
      <xdr:row>3</xdr:row>
      <xdr:rowOff>183601</xdr:rowOff>
    </xdr:to>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562"/>
          <a:ext cx="1285875" cy="705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352425</xdr:colOff>
      <xdr:row>2</xdr:row>
      <xdr:rowOff>0</xdr:rowOff>
    </xdr:from>
    <xdr:to>
      <xdr:col>5</xdr:col>
      <xdr:colOff>19050</xdr:colOff>
      <xdr:row>3</xdr:row>
      <xdr:rowOff>104775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800-000004000000}"/>
            </a:ext>
          </a:extLst>
        </xdr:cNvPr>
        <xdr:cNvSpPr/>
      </xdr:nvSpPr>
      <xdr:spPr>
        <a:xfrm>
          <a:off x="5638800" y="38100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12"/>
  <sheetViews>
    <sheetView showGridLines="0" zoomScaleNormal="100" workbookViewId="0"/>
  </sheetViews>
  <sheetFormatPr defaultColWidth="11.42578125" defaultRowHeight="15" x14ac:dyDescent="0.25"/>
  <cols>
    <col min="2" max="2" width="33.28515625" customWidth="1"/>
  </cols>
  <sheetData>
    <row r="1" spans="1:11" x14ac:dyDescent="0.25">
      <c r="A1" s="84"/>
      <c r="B1" s="84"/>
      <c r="C1" s="84"/>
      <c r="D1" s="84"/>
      <c r="E1" s="84"/>
      <c r="F1" s="84"/>
      <c r="G1" s="84"/>
      <c r="H1" s="84"/>
      <c r="I1" s="84"/>
      <c r="J1" s="84"/>
      <c r="K1" s="84"/>
    </row>
    <row r="2" spans="1:11" x14ac:dyDescent="0.25">
      <c r="A2" s="84"/>
      <c r="B2" s="84"/>
      <c r="C2" s="84"/>
      <c r="D2" s="84"/>
      <c r="E2" s="84"/>
      <c r="F2" s="84"/>
      <c r="G2" s="84"/>
      <c r="H2" s="84"/>
      <c r="I2" s="84"/>
      <c r="J2" s="84"/>
      <c r="K2" s="84"/>
    </row>
    <row r="3" spans="1:11" x14ac:dyDescent="0.25">
      <c r="A3" s="84"/>
      <c r="B3" s="84"/>
      <c r="C3" s="84"/>
      <c r="D3" s="84"/>
      <c r="E3" s="84"/>
      <c r="F3" s="84"/>
      <c r="G3" s="84"/>
      <c r="H3" s="84"/>
      <c r="I3" s="84"/>
      <c r="J3" s="84"/>
      <c r="K3" s="84"/>
    </row>
    <row r="4" spans="1:11" x14ac:dyDescent="0.25">
      <c r="A4" s="84"/>
      <c r="B4" s="84"/>
      <c r="C4" s="84"/>
      <c r="D4" s="84"/>
      <c r="E4" s="84"/>
      <c r="F4" s="84"/>
      <c r="G4" s="84"/>
      <c r="H4" s="84"/>
      <c r="I4" s="84"/>
      <c r="J4" s="84"/>
      <c r="K4" s="84"/>
    </row>
    <row r="5" spans="1:11" x14ac:dyDescent="0.25">
      <c r="A5" s="84"/>
      <c r="B5" s="84"/>
      <c r="C5" s="84"/>
      <c r="D5" s="84"/>
      <c r="E5" s="84"/>
      <c r="F5" s="84"/>
      <c r="G5" s="84"/>
      <c r="H5" s="84"/>
      <c r="I5" s="84"/>
      <c r="J5" s="84"/>
      <c r="K5" s="84"/>
    </row>
    <row r="6" spans="1:11" x14ac:dyDescent="0.25">
      <c r="A6" s="84"/>
      <c r="B6" s="84"/>
      <c r="C6" s="84"/>
      <c r="D6" s="84"/>
      <c r="E6" s="84"/>
      <c r="F6" s="84"/>
      <c r="G6" s="84"/>
      <c r="H6" s="84"/>
      <c r="I6" s="84"/>
      <c r="J6" s="84"/>
      <c r="K6" s="84"/>
    </row>
    <row r="7" spans="1:11" x14ac:dyDescent="0.25">
      <c r="A7" s="84"/>
      <c r="B7" s="84"/>
      <c r="C7" s="84"/>
      <c r="D7" s="84"/>
      <c r="E7" s="84"/>
      <c r="F7" s="84"/>
      <c r="G7" s="84"/>
      <c r="H7" s="84"/>
      <c r="I7" s="84"/>
      <c r="J7" s="84"/>
      <c r="K7" s="84"/>
    </row>
    <row r="8" spans="1:11" ht="15.75" x14ac:dyDescent="0.3">
      <c r="A8" s="84"/>
      <c r="B8" s="85" t="s">
        <v>0</v>
      </c>
      <c r="C8" s="84"/>
      <c r="D8" s="84"/>
      <c r="E8" s="84"/>
      <c r="F8" s="84"/>
      <c r="G8" s="84"/>
      <c r="H8" s="84"/>
      <c r="I8" s="84"/>
      <c r="J8" s="84"/>
      <c r="K8" s="84"/>
    </row>
    <row r="9" spans="1:11" ht="15.75" x14ac:dyDescent="0.3">
      <c r="A9" s="113"/>
      <c r="B9" s="119"/>
      <c r="C9" s="113"/>
      <c r="D9" s="113"/>
      <c r="E9" s="113"/>
      <c r="F9" s="113"/>
      <c r="G9" s="113"/>
      <c r="H9" s="113"/>
      <c r="I9" s="113"/>
      <c r="J9" s="113"/>
      <c r="K9" s="113"/>
    </row>
    <row r="10" spans="1:11" ht="15.75" x14ac:dyDescent="0.3">
      <c r="A10" s="86"/>
      <c r="B10" s="87"/>
      <c r="C10" s="86"/>
      <c r="D10" s="86"/>
      <c r="E10" s="86"/>
      <c r="F10" s="86"/>
      <c r="G10" s="86"/>
      <c r="H10" s="86"/>
      <c r="I10" s="86"/>
      <c r="J10" s="86"/>
      <c r="K10" s="86"/>
    </row>
    <row r="11" spans="1:11" ht="15.75" x14ac:dyDescent="0.3">
      <c r="A11" s="86"/>
      <c r="B11" s="87"/>
      <c r="C11" s="86"/>
      <c r="D11" s="86"/>
      <c r="E11" s="86"/>
      <c r="F11" s="86"/>
      <c r="G11" s="86"/>
      <c r="H11" s="86"/>
      <c r="I11" s="86"/>
      <c r="J11" s="86"/>
      <c r="K11" s="86"/>
    </row>
    <row r="12" spans="1:11" ht="15.75" x14ac:dyDescent="0.3">
      <c r="A12" s="86"/>
      <c r="B12" s="87"/>
      <c r="C12" s="86"/>
      <c r="D12" s="86"/>
      <c r="E12" s="86"/>
      <c r="F12" s="86"/>
      <c r="G12" s="86"/>
      <c r="H12" s="86"/>
      <c r="I12" s="86"/>
      <c r="J12" s="86"/>
      <c r="K12" s="86"/>
    </row>
    <row r="13" spans="1:11" ht="15.75" x14ac:dyDescent="0.3">
      <c r="A13" s="86"/>
      <c r="B13" s="87"/>
      <c r="C13" s="86"/>
      <c r="D13" s="86"/>
      <c r="E13" s="86"/>
      <c r="F13" s="86"/>
      <c r="G13" s="86"/>
      <c r="H13" s="86"/>
      <c r="I13" s="86"/>
      <c r="J13" s="86"/>
      <c r="K13" s="86"/>
    </row>
    <row r="14" spans="1:11" ht="15.75" x14ac:dyDescent="0.3">
      <c r="A14" s="86"/>
      <c r="B14" s="87"/>
      <c r="C14" s="86"/>
      <c r="D14" s="86"/>
      <c r="E14" s="86"/>
      <c r="F14" s="86"/>
      <c r="G14" s="86"/>
      <c r="H14" s="86"/>
      <c r="I14" s="86"/>
      <c r="J14" s="86"/>
      <c r="K14" s="86"/>
    </row>
    <row r="15" spans="1:11" ht="15.75" x14ac:dyDescent="0.3">
      <c r="A15" s="86"/>
      <c r="B15" s="87"/>
      <c r="C15" s="86"/>
      <c r="D15" s="86"/>
      <c r="E15" s="86"/>
      <c r="F15" s="86"/>
      <c r="G15" s="86"/>
      <c r="H15" s="86"/>
      <c r="I15" s="86"/>
      <c r="J15" s="86"/>
      <c r="K15" s="86"/>
    </row>
    <row r="16" spans="1:11" ht="15.75" x14ac:dyDescent="0.3">
      <c r="A16" s="86"/>
      <c r="B16" s="87"/>
      <c r="C16" s="86"/>
      <c r="D16" s="86"/>
      <c r="E16" s="86"/>
      <c r="F16" s="86"/>
      <c r="G16" s="86"/>
      <c r="H16" s="86"/>
      <c r="I16" s="86"/>
      <c r="J16" s="86"/>
      <c r="K16" s="86"/>
    </row>
    <row r="17" spans="1:15" ht="15.75" x14ac:dyDescent="0.3">
      <c r="A17" s="86"/>
      <c r="B17" s="87"/>
      <c r="C17" s="86"/>
      <c r="D17" s="86"/>
      <c r="E17" s="86"/>
      <c r="F17" s="86"/>
      <c r="G17" s="86"/>
      <c r="H17" s="86"/>
      <c r="I17" s="86"/>
      <c r="J17" s="86"/>
      <c r="K17" s="86"/>
    </row>
    <row r="18" spans="1:15" ht="15.75" x14ac:dyDescent="0.3">
      <c r="A18" s="86"/>
      <c r="B18" s="87"/>
      <c r="C18" s="86"/>
      <c r="D18" s="86"/>
      <c r="E18" s="86"/>
      <c r="F18" s="86"/>
      <c r="G18" s="86"/>
      <c r="H18" s="86"/>
      <c r="I18" s="86"/>
      <c r="J18" s="86"/>
      <c r="K18" s="86"/>
    </row>
    <row r="19" spans="1:15" ht="15.75" x14ac:dyDescent="0.3">
      <c r="A19" s="86"/>
      <c r="B19" s="87"/>
      <c r="C19" s="86"/>
      <c r="D19" s="86"/>
      <c r="E19" s="86"/>
      <c r="F19" s="86"/>
      <c r="G19" s="86"/>
      <c r="H19" s="86"/>
      <c r="I19" s="86"/>
      <c r="J19" s="86"/>
      <c r="K19" s="86"/>
    </row>
    <row r="20" spans="1:15" ht="15.75" x14ac:dyDescent="0.3">
      <c r="A20" s="86"/>
      <c r="B20" s="87"/>
      <c r="C20" s="86"/>
      <c r="D20" s="86"/>
      <c r="E20" s="86"/>
      <c r="F20" s="86"/>
      <c r="G20" s="86"/>
      <c r="H20" s="86"/>
      <c r="I20" s="86"/>
      <c r="J20" s="86"/>
      <c r="K20" s="86"/>
    </row>
    <row r="21" spans="1:15" ht="19.5" x14ac:dyDescent="0.4">
      <c r="A21" s="86"/>
      <c r="B21" s="87"/>
      <c r="C21" s="86"/>
      <c r="D21" s="86"/>
      <c r="E21" s="86"/>
      <c r="F21" s="86"/>
      <c r="G21" s="86"/>
      <c r="H21" s="86"/>
      <c r="I21" s="86"/>
      <c r="J21" s="86"/>
      <c r="K21" s="86"/>
      <c r="O21" s="90"/>
    </row>
    <row r="22" spans="1:15" ht="15.75" x14ac:dyDescent="0.3">
      <c r="A22" s="86"/>
      <c r="B22" s="88"/>
      <c r="C22" s="86"/>
      <c r="D22" s="86"/>
      <c r="E22" s="86"/>
      <c r="F22" s="86"/>
      <c r="G22" s="86"/>
      <c r="H22" s="86"/>
      <c r="I22" s="86"/>
      <c r="J22" s="86"/>
      <c r="K22" s="86"/>
    </row>
    <row r="23" spans="1:15" ht="15.75" x14ac:dyDescent="0.3">
      <c r="A23" s="86"/>
      <c r="B23" s="88"/>
      <c r="C23" s="86"/>
      <c r="D23" s="86"/>
      <c r="E23" s="86"/>
      <c r="F23" s="86"/>
      <c r="G23" s="86"/>
      <c r="H23" s="86"/>
      <c r="I23" s="86"/>
      <c r="J23" s="86"/>
      <c r="K23" s="86"/>
    </row>
    <row r="24" spans="1:15" ht="15.75" x14ac:dyDescent="0.3">
      <c r="A24" s="86"/>
      <c r="B24" s="88"/>
      <c r="C24" s="86"/>
      <c r="D24" s="86"/>
      <c r="E24" s="86"/>
      <c r="F24" s="86"/>
      <c r="G24" s="86"/>
      <c r="H24" s="86"/>
      <c r="I24" s="86"/>
      <c r="J24" s="86"/>
      <c r="K24" s="86"/>
    </row>
    <row r="25" spans="1:15" ht="15.75" x14ac:dyDescent="0.3">
      <c r="A25" s="86"/>
      <c r="B25" s="87"/>
      <c r="C25" s="86"/>
      <c r="D25" s="86"/>
      <c r="E25" s="86"/>
      <c r="F25" s="86"/>
      <c r="G25" s="86"/>
      <c r="H25" s="86"/>
      <c r="I25" s="86"/>
      <c r="J25" s="86"/>
      <c r="K25" s="86"/>
    </row>
    <row r="26" spans="1:15" ht="15.75" x14ac:dyDescent="0.3">
      <c r="A26" s="86"/>
      <c r="B26" s="87"/>
      <c r="C26" s="86"/>
      <c r="D26" s="86"/>
      <c r="E26" s="86"/>
      <c r="F26" s="86"/>
      <c r="G26" s="86"/>
      <c r="H26" s="86"/>
      <c r="I26" s="86"/>
      <c r="J26" s="86"/>
      <c r="K26" s="86"/>
    </row>
    <row r="27" spans="1:15" ht="15.75" x14ac:dyDescent="0.3">
      <c r="A27" s="86"/>
      <c r="B27" s="87"/>
      <c r="C27" s="86"/>
      <c r="D27" s="86"/>
      <c r="E27" s="86"/>
      <c r="F27" s="86"/>
      <c r="G27" s="86"/>
      <c r="H27" s="86"/>
      <c r="I27" s="86"/>
      <c r="J27" s="86"/>
      <c r="K27" s="86"/>
    </row>
    <row r="28" spans="1:15" ht="15.75" x14ac:dyDescent="0.3">
      <c r="A28" s="86"/>
      <c r="B28" s="87"/>
      <c r="C28" s="86"/>
      <c r="D28" s="86"/>
      <c r="E28" s="86"/>
      <c r="F28" s="86"/>
      <c r="G28" s="86"/>
      <c r="H28" s="86"/>
      <c r="I28" s="86"/>
      <c r="J28" s="86"/>
      <c r="K28" s="86"/>
    </row>
    <row r="29" spans="1:15" ht="15.75" x14ac:dyDescent="0.3">
      <c r="A29" s="86"/>
      <c r="B29" s="87"/>
      <c r="C29" s="86"/>
      <c r="D29" s="86"/>
      <c r="E29" s="86"/>
      <c r="F29" s="86"/>
      <c r="G29" s="86"/>
      <c r="H29" s="86"/>
      <c r="I29" s="86"/>
      <c r="J29" s="86"/>
      <c r="K29" s="86"/>
    </row>
    <row r="30" spans="1:15" ht="15.75" x14ac:dyDescent="0.3">
      <c r="A30" s="86"/>
      <c r="B30" s="88"/>
      <c r="C30" s="86"/>
      <c r="D30" s="86"/>
      <c r="E30" s="86"/>
      <c r="F30" s="86"/>
      <c r="G30" s="86"/>
      <c r="H30" s="86"/>
      <c r="I30" s="86"/>
      <c r="J30" s="86"/>
      <c r="K30" s="86"/>
    </row>
    <row r="31" spans="1:15" ht="15.75" x14ac:dyDescent="0.3">
      <c r="A31" s="86"/>
      <c r="B31" s="88"/>
      <c r="C31" s="86"/>
      <c r="D31" s="86"/>
      <c r="E31" s="86"/>
      <c r="F31" s="86"/>
      <c r="G31" s="86"/>
      <c r="H31" s="86"/>
      <c r="I31" s="86"/>
      <c r="J31" s="86"/>
      <c r="K31" s="86"/>
    </row>
    <row r="32" spans="1:15" ht="15.75" x14ac:dyDescent="0.3">
      <c r="A32" s="86"/>
      <c r="B32" s="87"/>
      <c r="C32" s="86"/>
      <c r="D32" s="86"/>
      <c r="E32" s="86"/>
      <c r="F32" s="86"/>
      <c r="G32" s="86"/>
      <c r="H32" s="86"/>
      <c r="I32" s="86"/>
      <c r="J32" s="86"/>
      <c r="K32" s="86"/>
    </row>
    <row r="33" spans="1:11" ht="15.75" x14ac:dyDescent="0.3">
      <c r="A33" s="86"/>
      <c r="B33" s="87"/>
      <c r="C33" s="86"/>
      <c r="D33" s="86"/>
      <c r="E33" s="86"/>
      <c r="F33" s="86"/>
      <c r="G33" s="86"/>
      <c r="H33" s="86"/>
      <c r="I33" s="86"/>
      <c r="J33" s="86"/>
      <c r="K33" s="86"/>
    </row>
    <row r="34" spans="1:11" ht="15.75" x14ac:dyDescent="0.3">
      <c r="A34" s="86"/>
      <c r="B34" s="87"/>
      <c r="C34" s="86"/>
      <c r="D34" s="86"/>
      <c r="E34" s="86"/>
      <c r="F34" s="86"/>
      <c r="G34" s="86"/>
      <c r="H34" s="86"/>
      <c r="I34" s="86"/>
      <c r="J34" s="86"/>
      <c r="K34" s="86"/>
    </row>
    <row r="35" spans="1:11" ht="15.75" x14ac:dyDescent="0.3">
      <c r="A35" s="86"/>
      <c r="B35" s="88"/>
      <c r="C35" s="86"/>
      <c r="D35" s="86"/>
      <c r="E35" s="86"/>
      <c r="F35" s="86"/>
      <c r="G35" s="86"/>
      <c r="H35" s="86"/>
      <c r="I35" s="86"/>
      <c r="J35" s="86"/>
      <c r="K35" s="86"/>
    </row>
    <row r="36" spans="1:11" ht="15.75" x14ac:dyDescent="0.3">
      <c r="A36" s="86"/>
      <c r="B36" s="87"/>
      <c r="C36" s="86"/>
      <c r="D36" s="86"/>
      <c r="E36" s="86"/>
      <c r="F36" s="86"/>
      <c r="G36" s="86"/>
      <c r="H36" s="86"/>
      <c r="I36" s="86"/>
      <c r="J36" s="86"/>
      <c r="K36" s="86"/>
    </row>
    <row r="37" spans="1:11" x14ac:dyDescent="0.25">
      <c r="A37" s="86"/>
      <c r="B37" s="86"/>
      <c r="C37" s="86"/>
      <c r="D37" s="86"/>
      <c r="E37" s="86"/>
      <c r="F37" s="86"/>
      <c r="G37" s="86"/>
      <c r="H37" s="86"/>
      <c r="I37" s="86"/>
      <c r="J37" s="86"/>
      <c r="K37" s="86"/>
    </row>
    <row r="38" spans="1:11" x14ac:dyDescent="0.25">
      <c r="A38" s="86"/>
      <c r="B38" s="86"/>
      <c r="C38" s="86"/>
      <c r="D38" s="86"/>
      <c r="E38" s="86"/>
      <c r="F38" s="86"/>
      <c r="G38" s="86"/>
      <c r="H38" s="86"/>
      <c r="I38" s="86"/>
      <c r="J38" s="86"/>
      <c r="K38" s="86"/>
    </row>
    <row r="39" spans="1:11" x14ac:dyDescent="0.25">
      <c r="A39" s="86"/>
      <c r="B39" s="86"/>
      <c r="C39" s="86"/>
      <c r="D39" s="86"/>
      <c r="E39" s="86"/>
      <c r="F39" s="86"/>
      <c r="G39" s="86"/>
      <c r="H39" s="86"/>
      <c r="I39" s="86"/>
      <c r="J39" s="86"/>
      <c r="K39" s="86"/>
    </row>
    <row r="40" spans="1:11" x14ac:dyDescent="0.25">
      <c r="A40" s="86"/>
      <c r="B40" s="86"/>
      <c r="C40" s="86"/>
      <c r="D40" s="86"/>
      <c r="E40" s="86"/>
      <c r="F40" s="86"/>
      <c r="G40" s="86"/>
      <c r="H40" s="86"/>
      <c r="I40" s="86"/>
      <c r="J40" s="86"/>
      <c r="K40" s="86"/>
    </row>
    <row r="41" spans="1:11" x14ac:dyDescent="0.25">
      <c r="A41" s="86"/>
      <c r="B41" s="86"/>
      <c r="C41" s="86"/>
      <c r="D41" s="86"/>
      <c r="E41" s="86"/>
      <c r="F41" s="86"/>
      <c r="G41" s="86"/>
      <c r="H41" s="86"/>
      <c r="I41" s="86"/>
      <c r="J41" s="86"/>
      <c r="K41" s="86"/>
    </row>
    <row r="42" spans="1:11" x14ac:dyDescent="0.25">
      <c r="A42" s="86"/>
      <c r="B42" s="86"/>
      <c r="C42" s="86"/>
      <c r="D42" s="86"/>
      <c r="E42" s="86"/>
      <c r="F42" s="86"/>
      <c r="G42" s="86"/>
      <c r="H42" s="86"/>
      <c r="I42" s="86"/>
      <c r="J42" s="86"/>
      <c r="K42" s="86"/>
    </row>
    <row r="43" spans="1:11" x14ac:dyDescent="0.25">
      <c r="A43" s="86"/>
      <c r="B43" s="89"/>
      <c r="C43" s="86"/>
      <c r="D43" s="86"/>
      <c r="E43" s="86"/>
      <c r="F43" s="86"/>
      <c r="G43" s="86"/>
      <c r="H43" s="86"/>
      <c r="I43" s="86"/>
      <c r="J43" s="86"/>
      <c r="K43" s="86"/>
    </row>
    <row r="44" spans="1:11" x14ac:dyDescent="0.25">
      <c r="A44" s="86"/>
      <c r="B44" s="86"/>
      <c r="C44" s="86"/>
      <c r="D44" s="86"/>
      <c r="E44" s="86"/>
      <c r="F44" s="86"/>
      <c r="G44" s="86"/>
      <c r="H44" s="86"/>
      <c r="I44" s="86"/>
      <c r="J44" s="86"/>
      <c r="K44" s="86"/>
    </row>
    <row r="45" spans="1:11" x14ac:dyDescent="0.25">
      <c r="A45" s="86"/>
      <c r="B45" s="86"/>
      <c r="C45" s="86"/>
      <c r="D45" s="86"/>
      <c r="E45" s="86"/>
      <c r="F45" s="86"/>
      <c r="G45" s="86"/>
      <c r="H45" s="86"/>
      <c r="I45" s="86"/>
      <c r="J45" s="86"/>
      <c r="K45" s="86"/>
    </row>
    <row r="46" spans="1:11" x14ac:dyDescent="0.25">
      <c r="A46" s="86"/>
      <c r="B46" s="86"/>
      <c r="C46" s="86"/>
      <c r="D46" s="86"/>
      <c r="E46" s="86"/>
      <c r="F46" s="86"/>
      <c r="G46" s="86"/>
      <c r="H46" s="86"/>
      <c r="I46" s="86"/>
      <c r="J46" s="86"/>
      <c r="K46" s="86"/>
    </row>
    <row r="47" spans="1:11" x14ac:dyDescent="0.25">
      <c r="A47" s="86"/>
      <c r="B47" s="86"/>
      <c r="C47" s="86"/>
      <c r="D47" s="86"/>
      <c r="E47" s="86"/>
      <c r="F47" s="86"/>
      <c r="G47" s="86"/>
      <c r="H47" s="86"/>
      <c r="I47" s="86"/>
      <c r="J47" s="86"/>
      <c r="K47" s="86"/>
    </row>
    <row r="48" spans="1:11" x14ac:dyDescent="0.25">
      <c r="A48" s="86"/>
      <c r="B48" s="86"/>
      <c r="C48" s="86"/>
      <c r="D48" s="86"/>
      <c r="E48" s="86"/>
      <c r="F48" s="86"/>
      <c r="G48" s="86"/>
      <c r="H48" s="86"/>
      <c r="I48" s="86"/>
      <c r="J48" s="86"/>
      <c r="K48" s="86"/>
    </row>
    <row r="49" spans="1:11" x14ac:dyDescent="0.25">
      <c r="A49" s="86"/>
      <c r="B49" s="86"/>
      <c r="C49" s="86"/>
      <c r="D49" s="86"/>
      <c r="E49" s="86"/>
      <c r="F49" s="86"/>
      <c r="G49" s="86"/>
      <c r="H49" s="86"/>
      <c r="I49" s="86"/>
      <c r="J49" s="86"/>
      <c r="K49" s="86"/>
    </row>
    <row r="50" spans="1:11" x14ac:dyDescent="0.25">
      <c r="A50" s="86"/>
      <c r="B50" s="86"/>
      <c r="C50" s="86"/>
      <c r="D50" s="86"/>
      <c r="E50" s="86"/>
      <c r="F50" s="86"/>
      <c r="G50" s="86"/>
      <c r="H50" s="86"/>
      <c r="I50" s="86"/>
      <c r="J50" s="86"/>
      <c r="K50" s="86"/>
    </row>
    <row r="51" spans="1:11" x14ac:dyDescent="0.25">
      <c r="A51" s="86"/>
      <c r="B51" s="86"/>
      <c r="C51" s="86"/>
      <c r="D51" s="86"/>
      <c r="E51" s="86"/>
      <c r="F51" s="86"/>
      <c r="G51" s="86"/>
      <c r="H51" s="86"/>
      <c r="I51" s="86"/>
      <c r="J51" s="86"/>
      <c r="K51" s="86"/>
    </row>
    <row r="52" spans="1:11" x14ac:dyDescent="0.25">
      <c r="A52" s="86"/>
      <c r="B52" s="86"/>
      <c r="C52" s="86"/>
      <c r="D52" s="86"/>
      <c r="E52" s="86"/>
      <c r="F52" s="86"/>
      <c r="G52" s="86"/>
      <c r="H52" s="86"/>
      <c r="I52" s="86"/>
      <c r="J52" s="86"/>
      <c r="K52" s="86"/>
    </row>
    <row r="53" spans="1:11" x14ac:dyDescent="0.25">
      <c r="A53" s="86"/>
      <c r="B53" s="86"/>
      <c r="C53" s="86"/>
      <c r="D53" s="86"/>
      <c r="E53" s="86"/>
      <c r="F53" s="86"/>
      <c r="G53" s="86"/>
      <c r="H53" s="86"/>
      <c r="I53" s="86"/>
      <c r="J53" s="86"/>
      <c r="K53" s="86"/>
    </row>
    <row r="54" spans="1:11" x14ac:dyDescent="0.25">
      <c r="A54" s="86"/>
      <c r="B54" s="86"/>
      <c r="C54" s="86"/>
      <c r="D54" s="86"/>
      <c r="E54" s="86"/>
      <c r="F54" s="86"/>
      <c r="G54" s="86"/>
      <c r="H54" s="86"/>
      <c r="I54" s="86"/>
      <c r="J54" s="86"/>
      <c r="K54" s="86"/>
    </row>
    <row r="55" spans="1:11" x14ac:dyDescent="0.25">
      <c r="A55" s="86"/>
      <c r="B55" s="86"/>
      <c r="C55" s="86"/>
      <c r="D55" s="86"/>
      <c r="E55" s="86"/>
      <c r="F55" s="86"/>
      <c r="G55" s="86"/>
      <c r="H55" s="86"/>
      <c r="I55" s="86"/>
      <c r="J55" s="86"/>
      <c r="K55" s="86"/>
    </row>
    <row r="56" spans="1:11" x14ac:dyDescent="0.25">
      <c r="A56" s="86"/>
      <c r="B56" s="86"/>
      <c r="C56" s="86"/>
      <c r="D56" s="86"/>
      <c r="E56" s="86"/>
      <c r="F56" s="86"/>
      <c r="G56" s="86"/>
      <c r="H56" s="86"/>
      <c r="I56" s="86"/>
      <c r="J56" s="86"/>
      <c r="K56" s="86"/>
    </row>
    <row r="57" spans="1:11" x14ac:dyDescent="0.25">
      <c r="A57" s="86"/>
      <c r="B57" s="86"/>
      <c r="C57" s="86"/>
      <c r="D57" s="86"/>
      <c r="E57" s="86"/>
      <c r="F57" s="86"/>
      <c r="G57" s="86"/>
      <c r="H57" s="86"/>
      <c r="I57" s="86"/>
      <c r="J57" s="86"/>
      <c r="K57" s="86"/>
    </row>
    <row r="58" spans="1:11" x14ac:dyDescent="0.25">
      <c r="A58" s="86"/>
      <c r="B58" s="86"/>
      <c r="C58" s="86"/>
      <c r="D58" s="86"/>
      <c r="E58" s="86"/>
      <c r="F58" s="86"/>
      <c r="G58" s="86"/>
      <c r="H58" s="86"/>
      <c r="I58" s="86"/>
      <c r="J58" s="86"/>
      <c r="K58" s="86"/>
    </row>
    <row r="59" spans="1:11" x14ac:dyDescent="0.25">
      <c r="A59" s="86"/>
      <c r="B59" s="86"/>
      <c r="C59" s="86"/>
      <c r="D59" s="86"/>
      <c r="E59" s="86"/>
      <c r="F59" s="86"/>
      <c r="G59" s="86"/>
      <c r="H59" s="86"/>
      <c r="I59" s="86"/>
      <c r="J59" s="86"/>
      <c r="K59" s="86"/>
    </row>
    <row r="60" spans="1:11" x14ac:dyDescent="0.25">
      <c r="A60" s="86"/>
      <c r="B60" s="86"/>
      <c r="C60" s="86"/>
      <c r="D60" s="86"/>
      <c r="E60" s="86"/>
      <c r="F60" s="86"/>
      <c r="G60" s="86"/>
      <c r="H60" s="86"/>
      <c r="I60" s="86"/>
      <c r="J60" s="86"/>
      <c r="K60" s="86"/>
    </row>
    <row r="61" spans="1:11" x14ac:dyDescent="0.25">
      <c r="A61" s="86"/>
      <c r="B61" s="86"/>
      <c r="C61" s="86"/>
      <c r="D61" s="86"/>
      <c r="E61" s="86"/>
      <c r="F61" s="86"/>
      <c r="G61" s="86"/>
      <c r="H61" s="86"/>
      <c r="I61" s="86"/>
      <c r="J61" s="86"/>
      <c r="K61" s="86"/>
    </row>
    <row r="62" spans="1:11" x14ac:dyDescent="0.25">
      <c r="A62" s="86"/>
      <c r="B62" s="86"/>
      <c r="C62" s="86"/>
      <c r="D62" s="86"/>
      <c r="E62" s="86"/>
      <c r="F62" s="86"/>
      <c r="G62" s="86"/>
      <c r="H62" s="86"/>
      <c r="I62" s="86"/>
      <c r="J62" s="86"/>
      <c r="K62" s="86"/>
    </row>
    <row r="63" spans="1:11" x14ac:dyDescent="0.25">
      <c r="A63" s="86"/>
      <c r="B63" s="86"/>
      <c r="C63" s="86"/>
      <c r="D63" s="86"/>
      <c r="E63" s="86"/>
      <c r="F63" s="86"/>
      <c r="G63" s="86"/>
      <c r="H63" s="86"/>
      <c r="I63" s="86"/>
      <c r="J63" s="86"/>
      <c r="K63" s="86"/>
    </row>
    <row r="64" spans="1:11" x14ac:dyDescent="0.25">
      <c r="A64" s="86"/>
      <c r="B64" s="86"/>
      <c r="C64" s="86"/>
      <c r="D64" s="86"/>
      <c r="E64" s="86"/>
      <c r="F64" s="86"/>
      <c r="G64" s="86"/>
      <c r="H64" s="86"/>
      <c r="I64" s="86"/>
      <c r="J64" s="86"/>
      <c r="K64" s="86"/>
    </row>
    <row r="65" spans="1:11" x14ac:dyDescent="0.25">
      <c r="A65" s="86"/>
      <c r="B65" s="86"/>
      <c r="C65" s="86"/>
      <c r="D65" s="86"/>
      <c r="E65" s="86"/>
      <c r="F65" s="86"/>
      <c r="G65" s="86"/>
      <c r="H65" s="86"/>
      <c r="I65" s="86"/>
      <c r="J65" s="86"/>
      <c r="K65" s="86"/>
    </row>
    <row r="66" spans="1:11" x14ac:dyDescent="0.25">
      <c r="A66" s="86"/>
      <c r="B66" s="86"/>
      <c r="C66" s="86"/>
      <c r="D66" s="86"/>
      <c r="E66" s="86"/>
      <c r="F66" s="86"/>
      <c r="G66" s="86"/>
      <c r="H66" s="86"/>
      <c r="I66" s="86"/>
      <c r="J66" s="86"/>
      <c r="K66" s="86"/>
    </row>
    <row r="67" spans="1:11" x14ac:dyDescent="0.25">
      <c r="A67" s="86"/>
      <c r="B67" s="86"/>
      <c r="C67" s="86"/>
      <c r="D67" s="86"/>
      <c r="E67" s="86"/>
      <c r="F67" s="86"/>
      <c r="G67" s="86"/>
      <c r="H67" s="86"/>
      <c r="I67" s="86"/>
      <c r="J67" s="86"/>
      <c r="K67" s="86"/>
    </row>
    <row r="68" spans="1:11" x14ac:dyDescent="0.25">
      <c r="A68" s="86"/>
      <c r="B68" s="86"/>
      <c r="C68" s="86"/>
      <c r="D68" s="86"/>
      <c r="E68" s="86"/>
      <c r="F68" s="86"/>
      <c r="G68" s="86"/>
      <c r="H68" s="86"/>
      <c r="I68" s="86"/>
      <c r="J68" s="86"/>
      <c r="K68" s="86"/>
    </row>
    <row r="69" spans="1:11" x14ac:dyDescent="0.25">
      <c r="A69" s="86"/>
      <c r="B69" s="86"/>
      <c r="C69" s="86"/>
      <c r="D69" s="86"/>
      <c r="E69" s="86"/>
      <c r="F69" s="86"/>
      <c r="G69" s="86"/>
      <c r="H69" s="86"/>
      <c r="I69" s="86"/>
      <c r="J69" s="86"/>
      <c r="K69" s="86"/>
    </row>
    <row r="70" spans="1:11" x14ac:dyDescent="0.25">
      <c r="A70" s="86"/>
      <c r="B70" s="86"/>
      <c r="C70" s="86"/>
      <c r="D70" s="86"/>
      <c r="E70" s="86"/>
      <c r="F70" s="86"/>
      <c r="G70" s="86"/>
      <c r="H70" s="86"/>
      <c r="I70" s="86"/>
      <c r="J70" s="86"/>
      <c r="K70" s="86"/>
    </row>
    <row r="71" spans="1:11" x14ac:dyDescent="0.25">
      <c r="A71" s="86"/>
      <c r="B71" s="86"/>
      <c r="C71" s="86"/>
      <c r="D71" s="86"/>
      <c r="E71" s="86"/>
      <c r="F71" s="86"/>
      <c r="G71" s="86"/>
      <c r="H71" s="86"/>
      <c r="I71" s="86"/>
      <c r="J71" s="86"/>
      <c r="K71" s="86"/>
    </row>
    <row r="72" spans="1:11" x14ac:dyDescent="0.25">
      <c r="A72" s="86"/>
      <c r="B72" s="86"/>
      <c r="C72" s="86"/>
      <c r="D72" s="86"/>
      <c r="E72" s="86"/>
      <c r="F72" s="86"/>
      <c r="G72" s="86"/>
      <c r="H72" s="86"/>
      <c r="I72" s="86"/>
      <c r="J72" s="86"/>
      <c r="K72" s="86"/>
    </row>
    <row r="73" spans="1:11" x14ac:dyDescent="0.25">
      <c r="A73" s="86"/>
      <c r="B73" s="86"/>
      <c r="C73" s="86"/>
      <c r="D73" s="86"/>
      <c r="E73" s="86"/>
      <c r="F73" s="86"/>
      <c r="G73" s="86"/>
      <c r="H73" s="86"/>
      <c r="I73" s="86"/>
      <c r="J73" s="86"/>
      <c r="K73" s="86"/>
    </row>
    <row r="74" spans="1:11" x14ac:dyDescent="0.25">
      <c r="A74" s="86"/>
      <c r="B74" s="86"/>
      <c r="C74" s="86"/>
      <c r="D74" s="86"/>
      <c r="E74" s="86"/>
      <c r="F74" s="86"/>
      <c r="G74" s="86"/>
      <c r="H74" s="86"/>
      <c r="I74" s="86"/>
      <c r="J74" s="86"/>
      <c r="K74" s="86"/>
    </row>
    <row r="75" spans="1:11" x14ac:dyDescent="0.25">
      <c r="A75" s="86"/>
      <c r="B75" s="86"/>
      <c r="C75" s="86"/>
      <c r="D75" s="86"/>
      <c r="E75" s="86"/>
      <c r="F75" s="86"/>
      <c r="G75" s="86"/>
      <c r="H75" s="86"/>
      <c r="I75" s="86"/>
      <c r="J75" s="86"/>
      <c r="K75" s="86"/>
    </row>
    <row r="76" spans="1:11" x14ac:dyDescent="0.25">
      <c r="A76" s="86"/>
      <c r="B76" s="86"/>
      <c r="C76" s="86"/>
      <c r="D76" s="86"/>
      <c r="E76" s="86"/>
      <c r="F76" s="86"/>
      <c r="G76" s="86"/>
      <c r="H76" s="86"/>
      <c r="I76" s="86"/>
      <c r="J76" s="86"/>
      <c r="K76" s="86"/>
    </row>
    <row r="77" spans="1:11" x14ac:dyDescent="0.25">
      <c r="A77" s="86"/>
      <c r="B77" s="86"/>
      <c r="C77" s="86"/>
      <c r="D77" s="86"/>
      <c r="E77" s="86"/>
      <c r="F77" s="86"/>
      <c r="G77" s="86"/>
      <c r="H77" s="86"/>
      <c r="I77" s="86"/>
      <c r="J77" s="86"/>
      <c r="K77" s="86"/>
    </row>
    <row r="78" spans="1:11" x14ac:dyDescent="0.25">
      <c r="A78" s="86"/>
      <c r="B78" s="86"/>
      <c r="C78" s="86"/>
      <c r="D78" s="86"/>
      <c r="E78" s="86"/>
      <c r="F78" s="86"/>
      <c r="G78" s="86"/>
      <c r="H78" s="86"/>
      <c r="I78" s="86"/>
      <c r="J78" s="86"/>
      <c r="K78" s="86"/>
    </row>
    <row r="79" spans="1:11" x14ac:dyDescent="0.25">
      <c r="A79" s="86"/>
      <c r="B79" s="86"/>
      <c r="C79" s="86"/>
      <c r="D79" s="86"/>
      <c r="E79" s="86"/>
      <c r="F79" s="86"/>
      <c r="G79" s="86"/>
      <c r="H79" s="86"/>
      <c r="I79" s="86"/>
      <c r="J79" s="86"/>
      <c r="K79" s="86"/>
    </row>
    <row r="80" spans="1:11" x14ac:dyDescent="0.25">
      <c r="A80" s="86"/>
      <c r="B80" s="86"/>
      <c r="C80" s="86"/>
      <c r="D80" s="86"/>
      <c r="E80" s="86"/>
      <c r="F80" s="86"/>
      <c r="G80" s="86"/>
      <c r="H80" s="86"/>
      <c r="I80" s="86"/>
      <c r="J80" s="86"/>
      <c r="K80" s="86"/>
    </row>
    <row r="81" spans="1:11" x14ac:dyDescent="0.25">
      <c r="A81" s="86"/>
      <c r="B81" s="86"/>
      <c r="C81" s="86"/>
      <c r="D81" s="86"/>
      <c r="E81" s="86"/>
      <c r="F81" s="86"/>
      <c r="G81" s="86"/>
      <c r="H81" s="86"/>
      <c r="I81" s="86"/>
      <c r="J81" s="86"/>
      <c r="K81" s="86"/>
    </row>
    <row r="82" spans="1:11" x14ac:dyDescent="0.25">
      <c r="A82" s="86"/>
      <c r="B82" s="86"/>
      <c r="C82" s="86"/>
      <c r="D82" s="86"/>
      <c r="E82" s="86"/>
      <c r="F82" s="86"/>
      <c r="G82" s="86"/>
      <c r="H82" s="86"/>
      <c r="I82" s="86"/>
      <c r="J82" s="86"/>
      <c r="K82" s="86"/>
    </row>
    <row r="83" spans="1:11" x14ac:dyDescent="0.25">
      <c r="A83" s="86"/>
      <c r="B83" s="86"/>
      <c r="C83" s="86"/>
      <c r="D83" s="86"/>
      <c r="E83" s="86"/>
      <c r="F83" s="86"/>
      <c r="G83" s="86"/>
      <c r="H83" s="86"/>
      <c r="I83" s="86"/>
      <c r="J83" s="86"/>
      <c r="K83" s="86"/>
    </row>
    <row r="84" spans="1:11" x14ac:dyDescent="0.25">
      <c r="A84" s="86"/>
      <c r="B84" s="86"/>
      <c r="C84" s="86"/>
      <c r="D84" s="86"/>
      <c r="E84" s="86"/>
      <c r="F84" s="86"/>
      <c r="G84" s="86"/>
      <c r="H84" s="86"/>
      <c r="I84" s="86"/>
      <c r="J84" s="86"/>
      <c r="K84" s="86"/>
    </row>
    <row r="85" spans="1:11" x14ac:dyDescent="0.25">
      <c r="A85" s="86"/>
      <c r="B85" s="86"/>
      <c r="C85" s="86"/>
      <c r="D85" s="86"/>
      <c r="E85" s="86"/>
      <c r="F85" s="86"/>
      <c r="G85" s="86"/>
      <c r="H85" s="86"/>
      <c r="I85" s="86"/>
      <c r="J85" s="86"/>
      <c r="K85" s="86"/>
    </row>
    <row r="86" spans="1:11" x14ac:dyDescent="0.25">
      <c r="A86" s="86"/>
      <c r="B86" s="86"/>
      <c r="C86" s="86"/>
      <c r="D86" s="86"/>
      <c r="E86" s="86"/>
      <c r="F86" s="86"/>
      <c r="G86" s="86"/>
      <c r="H86" s="86"/>
      <c r="I86" s="86"/>
      <c r="J86" s="86"/>
      <c r="K86" s="86"/>
    </row>
    <row r="87" spans="1:11" x14ac:dyDescent="0.25">
      <c r="A87" s="86"/>
      <c r="B87" s="86"/>
      <c r="C87" s="86"/>
      <c r="D87" s="86"/>
      <c r="E87" s="86"/>
      <c r="F87" s="86"/>
      <c r="G87" s="86"/>
      <c r="H87" s="86"/>
      <c r="I87" s="86"/>
      <c r="J87" s="86"/>
      <c r="K87" s="86"/>
    </row>
    <row r="88" spans="1:11" x14ac:dyDescent="0.25">
      <c r="A88" s="86"/>
      <c r="B88" s="86"/>
      <c r="C88" s="86"/>
      <c r="D88" s="86"/>
      <c r="E88" s="86"/>
      <c r="F88" s="86"/>
      <c r="G88" s="86"/>
      <c r="H88" s="86"/>
      <c r="I88" s="86"/>
      <c r="J88" s="86"/>
      <c r="K88" s="86"/>
    </row>
    <row r="89" spans="1:11" x14ac:dyDescent="0.25">
      <c r="A89" s="86"/>
      <c r="B89" s="86"/>
      <c r="C89" s="86"/>
      <c r="D89" s="86"/>
      <c r="E89" s="86"/>
      <c r="F89" s="86"/>
      <c r="G89" s="86"/>
      <c r="H89" s="86"/>
      <c r="I89" s="86"/>
      <c r="J89" s="86"/>
      <c r="K89" s="86"/>
    </row>
    <row r="90" spans="1:11" x14ac:dyDescent="0.25">
      <c r="A90" s="86"/>
      <c r="B90" s="86"/>
      <c r="C90" s="86"/>
      <c r="D90" s="86"/>
      <c r="E90" s="86"/>
      <c r="F90" s="86"/>
      <c r="G90" s="86"/>
      <c r="H90" s="86"/>
      <c r="I90" s="86"/>
      <c r="J90" s="86"/>
      <c r="K90" s="86"/>
    </row>
    <row r="91" spans="1:11" x14ac:dyDescent="0.25">
      <c r="A91" s="86"/>
      <c r="B91" s="86"/>
      <c r="C91" s="86"/>
      <c r="D91" s="86"/>
      <c r="E91" s="86"/>
      <c r="F91" s="86"/>
      <c r="G91" s="86"/>
      <c r="H91" s="86"/>
      <c r="I91" s="86"/>
      <c r="J91" s="86"/>
      <c r="K91" s="86"/>
    </row>
    <row r="92" spans="1:11" x14ac:dyDescent="0.25">
      <c r="A92" s="86"/>
      <c r="B92" s="86"/>
      <c r="C92" s="86"/>
      <c r="D92" s="86"/>
      <c r="E92" s="86"/>
      <c r="F92" s="86"/>
      <c r="G92" s="86"/>
      <c r="H92" s="86"/>
      <c r="I92" s="86"/>
      <c r="J92" s="86"/>
      <c r="K92" s="86"/>
    </row>
    <row r="93" spans="1:11" x14ac:dyDescent="0.25">
      <c r="A93" s="86"/>
      <c r="B93" s="86"/>
      <c r="C93" s="86"/>
      <c r="D93" s="86"/>
      <c r="E93" s="86"/>
      <c r="F93" s="86"/>
      <c r="G93" s="86"/>
      <c r="H93" s="86"/>
      <c r="I93" s="86"/>
      <c r="J93" s="86"/>
      <c r="K93" s="86"/>
    </row>
    <row r="94" spans="1:11" x14ac:dyDescent="0.25">
      <c r="A94" s="86"/>
      <c r="B94" s="86"/>
      <c r="C94" s="86"/>
      <c r="D94" s="86"/>
      <c r="E94" s="86"/>
      <c r="F94" s="86"/>
      <c r="G94" s="86"/>
      <c r="H94" s="86"/>
      <c r="I94" s="86"/>
      <c r="J94" s="86"/>
      <c r="K94" s="86"/>
    </row>
    <row r="95" spans="1:11" x14ac:dyDescent="0.25">
      <c r="A95" s="86"/>
      <c r="B95" s="86"/>
      <c r="C95" s="86"/>
      <c r="D95" s="86"/>
      <c r="E95" s="86"/>
      <c r="F95" s="86"/>
      <c r="G95" s="86"/>
      <c r="H95" s="86"/>
      <c r="I95" s="86"/>
      <c r="J95" s="86"/>
      <c r="K95" s="86"/>
    </row>
    <row r="96" spans="1:11" x14ac:dyDescent="0.25">
      <c r="A96" s="86"/>
      <c r="B96" s="86"/>
      <c r="C96" s="86"/>
      <c r="D96" s="86"/>
      <c r="E96" s="86"/>
      <c r="F96" s="86"/>
      <c r="G96" s="86"/>
      <c r="H96" s="86"/>
      <c r="I96" s="86"/>
      <c r="J96" s="86"/>
      <c r="K96" s="86"/>
    </row>
    <row r="97" spans="1:11" x14ac:dyDescent="0.25">
      <c r="A97" s="86"/>
      <c r="B97" s="86"/>
      <c r="C97" s="86"/>
      <c r="D97" s="86"/>
      <c r="E97" s="86"/>
      <c r="F97" s="86"/>
      <c r="G97" s="86"/>
      <c r="H97" s="86"/>
      <c r="I97" s="86"/>
      <c r="J97" s="86"/>
      <c r="K97" s="86"/>
    </row>
    <row r="98" spans="1:11" x14ac:dyDescent="0.25">
      <c r="A98" s="86"/>
      <c r="B98" s="86"/>
      <c r="C98" s="86"/>
      <c r="D98" s="86"/>
      <c r="E98" s="86"/>
      <c r="F98" s="86"/>
      <c r="G98" s="86"/>
      <c r="H98" s="86"/>
      <c r="I98" s="86"/>
      <c r="J98" s="86"/>
      <c r="K98" s="86"/>
    </row>
    <row r="99" spans="1:11" x14ac:dyDescent="0.25">
      <c r="A99" s="86"/>
      <c r="B99" s="86"/>
      <c r="C99" s="86"/>
      <c r="D99" s="86"/>
      <c r="E99" s="86"/>
      <c r="F99" s="86"/>
      <c r="G99" s="86"/>
      <c r="H99" s="86"/>
      <c r="I99" s="86"/>
      <c r="J99" s="86"/>
      <c r="K99" s="86"/>
    </row>
    <row r="100" spans="1:11" x14ac:dyDescent="0.25">
      <c r="A100" s="86"/>
      <c r="B100" s="86"/>
      <c r="C100" s="86"/>
      <c r="D100" s="86"/>
      <c r="E100" s="86"/>
      <c r="F100" s="86"/>
      <c r="G100" s="86"/>
      <c r="H100" s="86"/>
      <c r="I100" s="86"/>
      <c r="J100" s="86"/>
      <c r="K100" s="86"/>
    </row>
    <row r="101" spans="1:11" x14ac:dyDescent="0.25">
      <c r="A101" s="86"/>
      <c r="B101" s="86"/>
      <c r="C101" s="86"/>
      <c r="D101" s="86"/>
      <c r="E101" s="86"/>
      <c r="F101" s="86"/>
      <c r="G101" s="86"/>
      <c r="H101" s="86"/>
      <c r="I101" s="86"/>
      <c r="J101" s="86"/>
      <c r="K101" s="86"/>
    </row>
    <row r="102" spans="1:11" x14ac:dyDescent="0.25">
      <c r="A102" s="86"/>
      <c r="B102" s="86"/>
      <c r="C102" s="86"/>
      <c r="D102" s="86"/>
      <c r="E102" s="86"/>
      <c r="F102" s="86"/>
      <c r="G102" s="86"/>
      <c r="H102" s="86"/>
      <c r="I102" s="86"/>
      <c r="J102" s="86"/>
      <c r="K102" s="86"/>
    </row>
    <row r="103" spans="1:11" x14ac:dyDescent="0.25">
      <c r="A103" s="86"/>
      <c r="B103" s="86"/>
      <c r="C103" s="86"/>
      <c r="D103" s="86"/>
      <c r="E103" s="86"/>
      <c r="F103" s="86"/>
      <c r="G103" s="86"/>
      <c r="H103" s="86"/>
      <c r="I103" s="86"/>
      <c r="J103" s="86"/>
      <c r="K103" s="86"/>
    </row>
    <row r="104" spans="1:11" x14ac:dyDescent="0.25">
      <c r="A104" s="86"/>
      <c r="B104" s="86"/>
      <c r="C104" s="86"/>
      <c r="D104" s="86"/>
      <c r="E104" s="86"/>
      <c r="F104" s="86"/>
      <c r="G104" s="86"/>
      <c r="H104" s="86"/>
      <c r="I104" s="86"/>
      <c r="J104" s="86"/>
      <c r="K104" s="86"/>
    </row>
    <row r="105" spans="1:11" x14ac:dyDescent="0.25">
      <c r="A105" s="86"/>
      <c r="B105" s="86"/>
      <c r="C105" s="86"/>
      <c r="D105" s="86"/>
      <c r="E105" s="86"/>
      <c r="F105" s="86"/>
      <c r="G105" s="86"/>
      <c r="H105" s="86"/>
      <c r="I105" s="86"/>
      <c r="J105" s="86"/>
      <c r="K105" s="86"/>
    </row>
    <row r="106" spans="1:11" x14ac:dyDescent="0.25">
      <c r="A106" s="86"/>
      <c r="B106" s="86"/>
      <c r="C106" s="86"/>
      <c r="D106" s="86"/>
      <c r="E106" s="86"/>
      <c r="F106" s="86"/>
      <c r="G106" s="86"/>
      <c r="H106" s="86"/>
      <c r="I106" s="86"/>
      <c r="J106" s="86"/>
      <c r="K106" s="86"/>
    </row>
    <row r="107" spans="1:11" x14ac:dyDescent="0.25">
      <c r="A107" s="86"/>
      <c r="B107" s="86"/>
      <c r="C107" s="86"/>
      <c r="D107" s="86"/>
      <c r="E107" s="86"/>
      <c r="F107" s="86"/>
      <c r="G107" s="86"/>
      <c r="H107" s="86"/>
      <c r="I107" s="86"/>
      <c r="J107" s="86"/>
      <c r="K107" s="86"/>
    </row>
    <row r="108" spans="1:11" x14ac:dyDescent="0.25">
      <c r="A108" s="86"/>
      <c r="B108" s="86"/>
      <c r="C108" s="86"/>
      <c r="D108" s="86"/>
      <c r="E108" s="86"/>
      <c r="F108" s="86"/>
      <c r="G108" s="86"/>
      <c r="H108" s="86"/>
      <c r="I108" s="86"/>
      <c r="J108" s="86"/>
      <c r="K108" s="86"/>
    </row>
    <row r="109" spans="1:11" x14ac:dyDescent="0.25">
      <c r="A109" s="86"/>
      <c r="B109" s="86"/>
      <c r="C109" s="86"/>
      <c r="D109" s="86"/>
      <c r="E109" s="86"/>
      <c r="F109" s="86"/>
      <c r="G109" s="86"/>
      <c r="H109" s="86"/>
      <c r="I109" s="86"/>
      <c r="J109" s="86"/>
      <c r="K109" s="86"/>
    </row>
    <row r="110" spans="1:11" x14ac:dyDescent="0.25">
      <c r="A110" s="86"/>
      <c r="B110" s="86"/>
      <c r="C110" s="86"/>
      <c r="D110" s="86"/>
      <c r="E110" s="86"/>
      <c r="F110" s="86"/>
      <c r="G110" s="86"/>
      <c r="H110" s="86"/>
      <c r="I110" s="86"/>
      <c r="J110" s="86"/>
      <c r="K110" s="86"/>
    </row>
    <row r="111" spans="1:11" x14ac:dyDescent="0.25">
      <c r="A111" s="86"/>
      <c r="B111" s="86"/>
      <c r="C111" s="86"/>
      <c r="D111" s="86"/>
      <c r="E111" s="86"/>
      <c r="F111" s="86"/>
      <c r="G111" s="86"/>
      <c r="H111" s="86"/>
      <c r="I111" s="86"/>
      <c r="J111" s="86"/>
      <c r="K111" s="86"/>
    </row>
    <row r="112" spans="1:11" x14ac:dyDescent="0.25">
      <c r="A112" s="86"/>
      <c r="B112" s="86"/>
      <c r="C112" s="86"/>
      <c r="D112" s="86"/>
      <c r="E112" s="86"/>
      <c r="F112" s="86"/>
      <c r="G112" s="86"/>
      <c r="H112" s="86"/>
      <c r="I112" s="86"/>
      <c r="J112" s="86"/>
      <c r="K112" s="86"/>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4922C"/>
  </sheetPr>
  <dimension ref="A1:N69"/>
  <sheetViews>
    <sheetView showGridLines="0" zoomScaleNormal="100" workbookViewId="0">
      <selection activeCell="A65" sqref="A65"/>
    </sheetView>
  </sheetViews>
  <sheetFormatPr defaultColWidth="8.5703125" defaultRowHeight="12" x14ac:dyDescent="0.25"/>
  <cols>
    <col min="1" max="1" width="65.5703125" style="1" customWidth="1"/>
    <col min="2" max="5" width="12.7109375" style="59" customWidth="1"/>
    <col min="6" max="6" width="12.7109375" style="1" customWidth="1"/>
    <col min="7" max="7" width="23.710937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9" ht="15" customHeight="1" x14ac:dyDescent="0.25">
      <c r="A1" s="365"/>
      <c r="B1" s="366"/>
      <c r="C1" s="367"/>
      <c r="D1" s="368"/>
      <c r="E1" s="367"/>
      <c r="F1" s="369"/>
      <c r="G1" s="194"/>
    </row>
    <row r="2" spans="1:9" ht="15" customHeight="1" x14ac:dyDescent="0.25">
      <c r="A2" s="138"/>
      <c r="B2" s="135"/>
      <c r="C2" s="135"/>
      <c r="D2" s="135"/>
      <c r="E2" s="135"/>
      <c r="F2" s="138"/>
      <c r="G2" s="18"/>
    </row>
    <row r="3" spans="1:9" ht="15" customHeight="1" x14ac:dyDescent="0.25">
      <c r="A3" s="138"/>
      <c r="B3" s="135"/>
      <c r="C3" s="135"/>
      <c r="D3" s="135"/>
      <c r="E3" s="135"/>
      <c r="F3" s="138"/>
      <c r="G3" s="20"/>
    </row>
    <row r="4" spans="1:9" ht="15" customHeight="1" x14ac:dyDescent="0.25">
      <c r="A4" s="370"/>
      <c r="B4" s="135"/>
      <c r="C4" s="135"/>
      <c r="D4" s="135"/>
      <c r="E4" s="135"/>
      <c r="F4" s="138"/>
      <c r="G4" s="371"/>
    </row>
    <row r="5" spans="1:9" ht="15" customHeight="1" x14ac:dyDescent="0.25">
      <c r="A5" s="97"/>
      <c r="B5" s="98"/>
      <c r="C5" s="98"/>
      <c r="D5" s="98"/>
      <c r="E5" s="98"/>
      <c r="F5" s="97"/>
      <c r="G5" s="97"/>
    </row>
    <row r="6" spans="1:9" s="61" customFormat="1" ht="15" customHeight="1" x14ac:dyDescent="0.3">
      <c r="A6" s="117"/>
      <c r="B6" s="118"/>
      <c r="C6" s="117"/>
      <c r="D6" s="117"/>
      <c r="E6" s="117"/>
      <c r="F6" s="117"/>
      <c r="G6" s="117"/>
      <c r="H6" s="117"/>
      <c r="I6" s="117"/>
    </row>
    <row r="7" spans="1:9" s="61" customFormat="1" ht="15" customHeight="1" x14ac:dyDescent="0.3">
      <c r="B7" s="118"/>
      <c r="C7" s="117"/>
      <c r="D7" s="117"/>
      <c r="E7" s="117"/>
      <c r="F7" s="117"/>
      <c r="G7" s="117"/>
      <c r="H7" s="117"/>
      <c r="I7" s="117"/>
    </row>
    <row r="8" spans="1:9" s="61" customFormat="1" ht="15" customHeight="1" x14ac:dyDescent="0.3">
      <c r="A8" s="117"/>
      <c r="B8" s="118"/>
      <c r="C8" s="117"/>
      <c r="D8" s="117"/>
      <c r="E8" s="117"/>
      <c r="F8" s="117"/>
      <c r="G8" s="117"/>
      <c r="H8" s="117"/>
      <c r="I8" s="117"/>
    </row>
    <row r="9" spans="1:9" s="61" customFormat="1" ht="15" customHeight="1" x14ac:dyDescent="0.3">
      <c r="A9" s="117"/>
      <c r="B9" s="118"/>
      <c r="C9" s="117"/>
      <c r="D9" s="117"/>
      <c r="E9" s="117"/>
      <c r="F9" s="117"/>
      <c r="G9" s="117"/>
      <c r="H9" s="117"/>
      <c r="I9" s="117"/>
    </row>
    <row r="10" spans="1:9" s="61" customFormat="1" ht="15" customHeight="1" x14ac:dyDescent="0.3">
      <c r="A10" s="117"/>
      <c r="B10" s="118"/>
      <c r="C10" s="117"/>
      <c r="D10" s="117"/>
      <c r="E10" s="117"/>
      <c r="F10" s="117"/>
      <c r="G10" s="117"/>
      <c r="H10" s="117"/>
      <c r="I10" s="117"/>
    </row>
    <row r="11" spans="1:9" s="61" customFormat="1" ht="15" customHeight="1" x14ac:dyDescent="0.3">
      <c r="A11" s="117"/>
      <c r="B11" s="118"/>
      <c r="C11" s="117"/>
      <c r="D11" s="117"/>
      <c r="E11" s="117"/>
      <c r="F11" s="117"/>
      <c r="G11" s="117"/>
      <c r="H11" s="117"/>
      <c r="I11" s="117"/>
    </row>
    <row r="12" spans="1:9" s="61" customFormat="1" ht="15" customHeight="1" x14ac:dyDescent="0.3">
      <c r="A12" s="117"/>
      <c r="B12" s="118"/>
      <c r="C12" s="117"/>
      <c r="D12" s="117"/>
      <c r="E12" s="117"/>
      <c r="F12" s="117"/>
      <c r="G12" s="117"/>
      <c r="H12" s="117"/>
      <c r="I12" s="117"/>
    </row>
    <row r="13" spans="1:9" s="61" customFormat="1" ht="15" customHeight="1" x14ac:dyDescent="0.3">
      <c r="A13" s="117"/>
      <c r="B13" s="118"/>
      <c r="C13" s="117"/>
      <c r="D13" s="117"/>
      <c r="E13" s="117"/>
      <c r="F13" s="117"/>
      <c r="G13" s="117"/>
      <c r="H13" s="117"/>
      <c r="I13" s="117"/>
    </row>
    <row r="14" spans="1:9" s="61" customFormat="1" ht="15" customHeight="1" x14ac:dyDescent="0.3">
      <c r="A14" s="117"/>
      <c r="B14" s="118"/>
      <c r="C14" s="117"/>
      <c r="D14" s="117"/>
      <c r="E14" s="117"/>
      <c r="F14" s="117"/>
      <c r="G14" s="117"/>
      <c r="H14" s="117"/>
      <c r="I14" s="117"/>
    </row>
    <row r="15" spans="1:9" s="61" customFormat="1" ht="15" customHeight="1" x14ac:dyDescent="0.3">
      <c r="A15" s="117"/>
      <c r="B15" s="118"/>
      <c r="C15" s="117"/>
      <c r="D15" s="117"/>
      <c r="E15" s="117"/>
      <c r="F15" s="117"/>
      <c r="G15" s="117"/>
      <c r="H15" s="117"/>
      <c r="I15" s="117"/>
    </row>
    <row r="16" spans="1:9" s="61" customFormat="1" ht="15" customHeight="1" x14ac:dyDescent="0.3">
      <c r="A16" s="117"/>
      <c r="B16" s="118"/>
      <c r="C16" s="117"/>
      <c r="D16" s="117"/>
      <c r="E16" s="117"/>
      <c r="F16" s="117"/>
      <c r="G16" s="117"/>
      <c r="H16" s="117"/>
      <c r="I16" s="117"/>
    </row>
    <row r="17" spans="1:12" s="61" customFormat="1" ht="15" customHeight="1" x14ac:dyDescent="0.3">
      <c r="A17" s="117"/>
      <c r="B17" s="118"/>
      <c r="C17" s="117"/>
      <c r="D17" s="117"/>
      <c r="E17" s="117"/>
      <c r="F17" s="117"/>
      <c r="G17" s="117"/>
      <c r="H17" s="117"/>
      <c r="I17" s="117"/>
    </row>
    <row r="18" spans="1:12" s="61" customFormat="1" ht="15" customHeight="1" x14ac:dyDescent="0.3">
      <c r="A18" s="117"/>
      <c r="B18" s="118"/>
      <c r="C18" s="117"/>
      <c r="D18" s="117"/>
      <c r="E18" s="117"/>
      <c r="F18" s="117"/>
      <c r="G18" s="117"/>
      <c r="H18" s="117"/>
      <c r="I18" s="117"/>
    </row>
    <row r="19" spans="1:12" s="61" customFormat="1" ht="15" customHeight="1" x14ac:dyDescent="0.3">
      <c r="A19" s="117"/>
      <c r="B19" s="118"/>
      <c r="C19" s="117"/>
      <c r="D19" s="117"/>
      <c r="E19" s="117"/>
      <c r="F19" s="117"/>
      <c r="G19" s="117"/>
      <c r="H19" s="117"/>
      <c r="I19" s="117"/>
    </row>
    <row r="20" spans="1:12" s="61" customFormat="1" ht="15" customHeight="1" x14ac:dyDescent="0.3">
      <c r="A20" s="117"/>
      <c r="B20" s="118"/>
      <c r="C20" s="117"/>
      <c r="D20" s="117"/>
      <c r="E20" s="117"/>
      <c r="F20" s="117"/>
      <c r="G20" s="117"/>
      <c r="H20" s="117"/>
      <c r="I20" s="117"/>
    </row>
    <row r="21" spans="1:12" s="61" customFormat="1" ht="15" customHeight="1" x14ac:dyDescent="0.3">
      <c r="A21" s="740" t="s">
        <v>217</v>
      </c>
      <c r="B21" s="740"/>
      <c r="C21" s="740"/>
      <c r="D21" s="740"/>
      <c r="E21" s="740"/>
      <c r="F21" s="740"/>
      <c r="G21" s="740"/>
      <c r="H21" s="372"/>
    </row>
    <row r="22" spans="1:12" s="61" customFormat="1" ht="15" customHeight="1" x14ac:dyDescent="0.3">
      <c r="A22" s="740"/>
      <c r="B22" s="740"/>
      <c r="C22" s="740"/>
      <c r="D22" s="740"/>
      <c r="E22" s="740"/>
      <c r="F22" s="740"/>
      <c r="G22" s="740"/>
      <c r="H22" s="372"/>
    </row>
    <row r="23" spans="1:12" s="61" customFormat="1" ht="15" customHeight="1" x14ac:dyDescent="0.3">
      <c r="A23" s="740"/>
      <c r="B23" s="740"/>
      <c r="C23" s="740"/>
      <c r="D23" s="740"/>
      <c r="E23" s="740"/>
      <c r="F23" s="740"/>
      <c r="G23" s="740"/>
      <c r="H23" s="372"/>
    </row>
    <row r="24" spans="1:12" s="61" customFormat="1" ht="15" customHeight="1" x14ac:dyDescent="0.3">
      <c r="A24" s="740"/>
      <c r="B24" s="740"/>
      <c r="C24" s="740"/>
      <c r="D24" s="740"/>
      <c r="E24" s="740"/>
      <c r="F24" s="740"/>
      <c r="G24" s="740"/>
      <c r="H24" s="372"/>
    </row>
    <row r="25" spans="1:12" s="61" customFormat="1" ht="15" customHeight="1" x14ac:dyDescent="0.3">
      <c r="A25" s="740"/>
      <c r="B25" s="740"/>
      <c r="C25" s="740"/>
      <c r="D25" s="740"/>
      <c r="E25" s="740"/>
      <c r="F25" s="740"/>
      <c r="G25" s="740"/>
      <c r="H25" s="372"/>
    </row>
    <row r="26" spans="1:12" s="61" customFormat="1" ht="15" customHeight="1" x14ac:dyDescent="0.3">
      <c r="A26" s="740"/>
      <c r="B26" s="740"/>
      <c r="C26" s="740"/>
      <c r="D26" s="740"/>
      <c r="E26" s="740"/>
      <c r="F26" s="740"/>
      <c r="G26" s="740"/>
      <c r="H26" s="372"/>
    </row>
    <row r="27" spans="1:12" s="61" customFormat="1" ht="15" customHeight="1" x14ac:dyDescent="0.3">
      <c r="A27" s="740"/>
      <c r="B27" s="740"/>
      <c r="C27" s="740"/>
      <c r="D27" s="740"/>
      <c r="E27" s="740"/>
      <c r="F27" s="740"/>
      <c r="G27" s="740"/>
      <c r="H27" s="372"/>
    </row>
    <row r="28" spans="1:12" s="61" customFormat="1" ht="15" customHeight="1" x14ac:dyDescent="0.3">
      <c r="A28" s="740"/>
      <c r="B28" s="740"/>
      <c r="C28" s="740"/>
      <c r="D28" s="740"/>
      <c r="E28" s="740"/>
      <c r="F28" s="740"/>
      <c r="G28" s="740"/>
      <c r="H28" s="372"/>
    </row>
    <row r="29" spans="1:12" s="61" customFormat="1" ht="75" customHeight="1" x14ac:dyDescent="0.3">
      <c r="A29" s="740"/>
      <c r="B29" s="740"/>
      <c r="C29" s="740"/>
      <c r="D29" s="740"/>
      <c r="E29" s="740"/>
      <c r="F29" s="740"/>
      <c r="G29" s="740"/>
      <c r="H29" s="372"/>
    </row>
    <row r="30" spans="1:12" ht="15" customHeight="1" x14ac:dyDescent="0.25">
      <c r="A30" s="373"/>
      <c r="B30" s="135"/>
      <c r="C30" s="135"/>
      <c r="D30" s="135"/>
      <c r="E30" s="135"/>
      <c r="F30" s="138"/>
      <c r="G30" s="80"/>
    </row>
    <row r="31" spans="1:12" ht="15" customHeight="1" x14ac:dyDescent="0.25">
      <c r="A31" s="700" t="s">
        <v>218</v>
      </c>
      <c r="B31" s="700"/>
      <c r="C31" s="700"/>
      <c r="D31" s="700"/>
      <c r="E31" s="135"/>
      <c r="F31" s="138"/>
      <c r="G31" s="20"/>
    </row>
    <row r="32" spans="1:12" ht="15" customHeight="1" thickBot="1" x14ac:dyDescent="0.3">
      <c r="A32" s="701"/>
      <c r="B32" s="701"/>
      <c r="C32" s="701"/>
      <c r="D32" s="701"/>
      <c r="E32" s="16"/>
      <c r="F32" s="28"/>
      <c r="G32" s="122"/>
      <c r="H32" s="3"/>
      <c r="I32" s="3"/>
      <c r="J32" s="4"/>
      <c r="K32" s="4"/>
      <c r="L32" s="4"/>
    </row>
    <row r="33" spans="1:13" ht="15" customHeight="1" x14ac:dyDescent="0.25">
      <c r="A33" s="374"/>
      <c r="B33" s="259">
        <v>2024</v>
      </c>
      <c r="C33" s="375">
        <v>2023</v>
      </c>
      <c r="D33" s="146">
        <v>2022</v>
      </c>
      <c r="E33" s="192">
        <v>2021</v>
      </c>
      <c r="F33" s="274">
        <v>2020</v>
      </c>
      <c r="G33" s="20"/>
      <c r="H33" s="6"/>
      <c r="I33" s="7"/>
      <c r="J33" s="8"/>
      <c r="K33" s="8"/>
      <c r="L33" s="8"/>
      <c r="M33" s="9"/>
    </row>
    <row r="34" spans="1:13" s="23" customFormat="1" ht="15" customHeight="1" x14ac:dyDescent="0.25">
      <c r="A34" s="175" t="s">
        <v>220</v>
      </c>
      <c r="B34" s="270">
        <v>20787425</v>
      </c>
      <c r="C34" s="247">
        <v>21231621</v>
      </c>
      <c r="D34" s="248">
        <v>21210789</v>
      </c>
      <c r="E34" s="247">
        <v>19034004</v>
      </c>
      <c r="F34" s="376" t="s">
        <v>2</v>
      </c>
      <c r="G34" s="20"/>
      <c r="H34" s="24"/>
      <c r="I34" s="26"/>
      <c r="J34" s="26"/>
      <c r="K34" s="26"/>
      <c r="L34" s="26"/>
      <c r="M34" s="26"/>
    </row>
    <row r="35" spans="1:13" s="23" customFormat="1" ht="15" customHeight="1" x14ac:dyDescent="0.25">
      <c r="A35" s="180" t="s">
        <v>221</v>
      </c>
      <c r="B35" s="270">
        <v>26</v>
      </c>
      <c r="C35" s="252">
        <v>21</v>
      </c>
      <c r="D35" s="253">
        <v>29</v>
      </c>
      <c r="E35" s="252">
        <v>22</v>
      </c>
      <c r="F35" s="313" t="s">
        <v>2</v>
      </c>
      <c r="G35" s="20"/>
      <c r="H35" s="24"/>
      <c r="I35" s="26"/>
      <c r="J35" s="26"/>
      <c r="K35" s="26"/>
      <c r="L35" s="26"/>
      <c r="M35" s="26"/>
    </row>
    <row r="36" spans="1:13" s="23" customFormat="1" ht="15" customHeight="1" x14ac:dyDescent="0.25">
      <c r="A36" s="180" t="s">
        <v>222</v>
      </c>
      <c r="B36" s="270">
        <v>2</v>
      </c>
      <c r="C36" s="252">
        <v>6</v>
      </c>
      <c r="D36" s="253">
        <v>6</v>
      </c>
      <c r="E36" s="252">
        <v>9</v>
      </c>
      <c r="F36" s="313" t="s">
        <v>2</v>
      </c>
      <c r="G36" s="20"/>
      <c r="H36" s="24"/>
      <c r="I36" s="25"/>
      <c r="J36" s="25"/>
      <c r="K36" s="25"/>
      <c r="L36" s="25"/>
      <c r="M36" s="25"/>
    </row>
    <row r="37" spans="1:13" ht="15" customHeight="1" x14ac:dyDescent="0.25">
      <c r="A37" s="180" t="s">
        <v>65</v>
      </c>
      <c r="B37" s="270">
        <v>0</v>
      </c>
      <c r="C37" s="252">
        <v>0</v>
      </c>
      <c r="D37" s="253">
        <v>0</v>
      </c>
      <c r="E37" s="252">
        <v>2</v>
      </c>
      <c r="F37" s="313">
        <v>1</v>
      </c>
      <c r="G37" s="80"/>
      <c r="H37" s="11"/>
      <c r="I37" s="12"/>
      <c r="J37" s="12"/>
      <c r="K37" s="12"/>
      <c r="L37" s="12"/>
      <c r="M37" s="12"/>
    </row>
    <row r="38" spans="1:13" ht="15" customHeight="1" x14ac:dyDescent="0.25">
      <c r="A38" s="175" t="s">
        <v>223</v>
      </c>
      <c r="B38" s="186">
        <v>1.25</v>
      </c>
      <c r="C38" s="187">
        <v>0.99</v>
      </c>
      <c r="D38" s="188">
        <v>1.37</v>
      </c>
      <c r="E38" s="187">
        <v>1.26</v>
      </c>
      <c r="F38" s="377">
        <v>1.38</v>
      </c>
      <c r="G38" s="18"/>
      <c r="H38" s="11"/>
      <c r="I38" s="14"/>
      <c r="J38" s="14"/>
      <c r="K38" s="14"/>
      <c r="L38" s="14"/>
      <c r="M38" s="14"/>
    </row>
    <row r="39" spans="1:13" ht="15" customHeight="1" x14ac:dyDescent="0.25">
      <c r="A39" s="175" t="s">
        <v>224</v>
      </c>
      <c r="B39" s="270">
        <v>365</v>
      </c>
      <c r="C39" s="247">
        <v>37</v>
      </c>
      <c r="D39" s="248">
        <v>93</v>
      </c>
      <c r="E39" s="247">
        <v>676</v>
      </c>
      <c r="F39" s="376">
        <v>474</v>
      </c>
      <c r="G39" s="20"/>
    </row>
    <row r="40" spans="1:13" ht="15" customHeight="1" x14ac:dyDescent="0.25">
      <c r="A40" s="175" t="s">
        <v>225</v>
      </c>
      <c r="B40" s="186">
        <v>0.1</v>
      </c>
      <c r="C40" s="187">
        <v>0.28000000000000003</v>
      </c>
      <c r="D40" s="188">
        <v>0.28000000000000003</v>
      </c>
      <c r="E40" s="187">
        <v>0.47</v>
      </c>
      <c r="F40" s="377">
        <v>0.28000000000000003</v>
      </c>
      <c r="G40" s="20"/>
    </row>
    <row r="41" spans="1:13" ht="15" customHeight="1" x14ac:dyDescent="0.25">
      <c r="A41" s="378"/>
      <c r="B41" s="325"/>
      <c r="C41" s="379"/>
      <c r="D41" s="380"/>
      <c r="E41" s="379"/>
      <c r="F41" s="138"/>
      <c r="G41" s="122"/>
    </row>
    <row r="42" spans="1:13" ht="15" customHeight="1" x14ac:dyDescent="0.25">
      <c r="A42" s="700" t="s">
        <v>219</v>
      </c>
      <c r="B42" s="700"/>
      <c r="C42" s="700"/>
      <c r="D42" s="700"/>
      <c r="E42" s="380"/>
      <c r="F42" s="138"/>
      <c r="G42" s="34"/>
    </row>
    <row r="43" spans="1:13" ht="15" customHeight="1" x14ac:dyDescent="0.3">
      <c r="A43" s="701"/>
      <c r="B43" s="701"/>
      <c r="C43" s="701"/>
      <c r="D43" s="701"/>
      <c r="E43" s="381"/>
      <c r="F43" s="382"/>
      <c r="G43" s="383"/>
      <c r="H43" s="61"/>
      <c r="I43" s="61"/>
      <c r="J43" s="61"/>
      <c r="K43" s="61"/>
    </row>
    <row r="44" spans="1:13" ht="15" customHeight="1" x14ac:dyDescent="0.3">
      <c r="A44" s="384"/>
      <c r="B44" s="259" t="s">
        <v>18</v>
      </c>
      <c r="C44" s="375" t="s">
        <v>91</v>
      </c>
      <c r="D44" s="243" t="s">
        <v>226</v>
      </c>
      <c r="E44" s="274" t="s">
        <v>6</v>
      </c>
      <c r="F44" s="385"/>
      <c r="G44" s="383"/>
      <c r="H44" s="61"/>
      <c r="I44" s="61"/>
      <c r="J44" s="61"/>
      <c r="K44" s="61"/>
    </row>
    <row r="45" spans="1:13" ht="15" customHeight="1" x14ac:dyDescent="0.3">
      <c r="A45" s="175" t="s">
        <v>220</v>
      </c>
      <c r="B45" s="270">
        <v>20787425</v>
      </c>
      <c r="C45" s="247">
        <v>13602105</v>
      </c>
      <c r="D45" s="248">
        <v>2952494</v>
      </c>
      <c r="E45" s="376">
        <v>4232826</v>
      </c>
      <c r="F45" s="386"/>
      <c r="G45" s="387"/>
      <c r="H45" s="61"/>
      <c r="I45" s="61"/>
      <c r="J45" s="61"/>
      <c r="K45" s="61"/>
    </row>
    <row r="46" spans="1:13" ht="15" customHeight="1" x14ac:dyDescent="0.3">
      <c r="A46" s="180" t="s">
        <v>221</v>
      </c>
      <c r="B46" s="270">
        <v>26</v>
      </c>
      <c r="C46" s="252">
        <v>16</v>
      </c>
      <c r="D46" s="253">
        <v>3</v>
      </c>
      <c r="E46" s="313">
        <v>7</v>
      </c>
      <c r="F46" s="388"/>
      <c r="G46" s="387"/>
      <c r="H46" s="61"/>
      <c r="I46" s="61"/>
      <c r="J46" s="61"/>
      <c r="K46" s="61"/>
    </row>
    <row r="47" spans="1:13" ht="15" customHeight="1" x14ac:dyDescent="0.25">
      <c r="A47" s="180" t="s">
        <v>222</v>
      </c>
      <c r="B47" s="270">
        <v>2</v>
      </c>
      <c r="C47" s="252">
        <v>0</v>
      </c>
      <c r="D47" s="253">
        <v>1</v>
      </c>
      <c r="E47" s="313">
        <v>1</v>
      </c>
      <c r="F47" s="389"/>
      <c r="G47" s="390"/>
    </row>
    <row r="48" spans="1:13" ht="15" customHeight="1" x14ac:dyDescent="0.25">
      <c r="A48" s="180" t="s">
        <v>65</v>
      </c>
      <c r="B48" s="270">
        <v>0</v>
      </c>
      <c r="C48" s="252">
        <v>0</v>
      </c>
      <c r="D48" s="253">
        <v>0</v>
      </c>
      <c r="E48" s="313">
        <v>2</v>
      </c>
      <c r="F48" s="391"/>
      <c r="G48" s="392"/>
    </row>
    <row r="49" spans="1:14" ht="15" customHeight="1" x14ac:dyDescent="0.25">
      <c r="A49" s="175" t="s">
        <v>223</v>
      </c>
      <c r="B49" s="186">
        <v>1.25</v>
      </c>
      <c r="C49" s="187">
        <v>0.99</v>
      </c>
      <c r="D49" s="188">
        <v>1.37</v>
      </c>
      <c r="E49" s="377">
        <v>1.26</v>
      </c>
      <c r="F49" s="393"/>
      <c r="G49" s="138"/>
    </row>
    <row r="50" spans="1:14" ht="15" customHeight="1" x14ac:dyDescent="0.25">
      <c r="A50" s="175" t="s">
        <v>224</v>
      </c>
      <c r="B50" s="270">
        <v>365</v>
      </c>
      <c r="C50" s="247">
        <v>37</v>
      </c>
      <c r="D50" s="248">
        <v>93</v>
      </c>
      <c r="E50" s="376">
        <v>676</v>
      </c>
      <c r="F50" s="394"/>
      <c r="G50" s="138"/>
    </row>
    <row r="51" spans="1:14" ht="15" customHeight="1" x14ac:dyDescent="0.25">
      <c r="A51" s="175" t="s">
        <v>225</v>
      </c>
      <c r="B51" s="186">
        <v>0.1</v>
      </c>
      <c r="C51" s="187">
        <v>0.28000000000000003</v>
      </c>
      <c r="D51" s="188">
        <v>0.28000000000000003</v>
      </c>
      <c r="E51" s="377">
        <v>0.47</v>
      </c>
      <c r="F51" s="395"/>
      <c r="G51" s="138"/>
    </row>
    <row r="52" spans="1:14" ht="15" customHeight="1" x14ac:dyDescent="0.25">
      <c r="A52" s="396"/>
      <c r="B52" s="11"/>
      <c r="C52" s="29"/>
      <c r="D52" s="21"/>
      <c r="E52" s="21"/>
      <c r="F52" s="122"/>
      <c r="G52" s="138"/>
    </row>
    <row r="53" spans="1:14" x14ac:dyDescent="0.25">
      <c r="A53" s="607" t="s">
        <v>227</v>
      </c>
      <c r="B53" s="608"/>
      <c r="C53" s="609"/>
      <c r="D53" s="123"/>
      <c r="E53" s="124"/>
      <c r="F53" s="122"/>
      <c r="G53" s="138"/>
    </row>
    <row r="54" spans="1:14" x14ac:dyDescent="0.25">
      <c r="A54" s="397" t="s">
        <v>228</v>
      </c>
      <c r="B54" s="124"/>
      <c r="C54" s="123"/>
      <c r="D54" s="124"/>
      <c r="E54" s="123"/>
      <c r="G54" s="138"/>
    </row>
    <row r="55" spans="1:14" ht="15" customHeight="1" x14ac:dyDescent="0.25">
      <c r="A55" s="122"/>
      <c r="B55" s="124"/>
      <c r="C55" s="79"/>
      <c r="D55" s="127"/>
      <c r="F55" s="122"/>
      <c r="G55" s="398"/>
    </row>
    <row r="56" spans="1:14" ht="15" customHeight="1" x14ac:dyDescent="0.25">
      <c r="A56" s="700" t="s">
        <v>229</v>
      </c>
      <c r="B56" s="124"/>
      <c r="C56" s="123"/>
      <c r="D56" s="124"/>
      <c r="E56" s="125"/>
      <c r="F56" s="194"/>
      <c r="G56" s="240"/>
    </row>
    <row r="57" spans="1:14" ht="15" customHeight="1" x14ac:dyDescent="0.25">
      <c r="A57" s="701"/>
      <c r="B57" s="399"/>
      <c r="C57" s="400"/>
      <c r="D57" s="401"/>
      <c r="E57" s="267"/>
      <c r="F57" s="28"/>
      <c r="G57" s="122"/>
    </row>
    <row r="58" spans="1:14" ht="15" customHeight="1" x14ac:dyDescent="0.25">
      <c r="A58" s="402"/>
      <c r="B58" s="403">
        <v>2024</v>
      </c>
      <c r="C58" s="375">
        <v>2023</v>
      </c>
      <c r="D58" s="404">
        <v>2022</v>
      </c>
      <c r="E58" s="405">
        <v>2021</v>
      </c>
      <c r="F58" s="406">
        <v>2020</v>
      </c>
      <c r="G58" s="407"/>
      <c r="H58" s="408"/>
      <c r="I58" s="408"/>
      <c r="J58" s="408"/>
      <c r="K58" s="408"/>
      <c r="L58" s="408"/>
      <c r="M58" s="408"/>
      <c r="N58" s="408"/>
    </row>
    <row r="59" spans="1:14" ht="15" customHeight="1" x14ac:dyDescent="0.25">
      <c r="A59" s="175" t="s">
        <v>230</v>
      </c>
      <c r="B59" s="610">
        <v>1930</v>
      </c>
      <c r="C59" s="409">
        <v>2277</v>
      </c>
      <c r="D59" s="410">
        <v>2495</v>
      </c>
      <c r="E59" s="411">
        <v>2769</v>
      </c>
      <c r="F59" s="412">
        <v>2478</v>
      </c>
      <c r="G59" s="413"/>
      <c r="H59" s="414"/>
      <c r="I59" s="414"/>
      <c r="J59" s="414"/>
      <c r="K59" s="414"/>
      <c r="L59" s="414"/>
      <c r="M59" s="414"/>
      <c r="N59" s="414"/>
    </row>
    <row r="60" spans="1:14" ht="22.5" customHeight="1" x14ac:dyDescent="0.25">
      <c r="A60" s="415" t="s">
        <v>231</v>
      </c>
      <c r="B60" s="611">
        <v>6</v>
      </c>
      <c r="C60" s="416">
        <v>6</v>
      </c>
      <c r="D60" s="417">
        <v>8</v>
      </c>
      <c r="E60" s="418">
        <v>6</v>
      </c>
      <c r="F60" s="419">
        <v>8</v>
      </c>
      <c r="G60" s="420"/>
      <c r="H60" s="421"/>
      <c r="I60" s="421"/>
      <c r="J60" s="421"/>
      <c r="K60" s="421"/>
      <c r="L60" s="421"/>
      <c r="M60" s="421"/>
      <c r="N60" s="421"/>
    </row>
    <row r="61" spans="1:14" ht="15" customHeight="1" x14ac:dyDescent="0.25">
      <c r="A61" s="422" t="s">
        <v>232</v>
      </c>
      <c r="B61" s="612">
        <v>75</v>
      </c>
      <c r="C61" s="423">
        <v>226</v>
      </c>
      <c r="D61" s="424">
        <v>213</v>
      </c>
      <c r="E61" s="425">
        <v>121</v>
      </c>
      <c r="F61" s="426">
        <v>112</v>
      </c>
      <c r="G61" s="427"/>
      <c r="H61" s="421"/>
      <c r="I61" s="421"/>
      <c r="J61" s="421"/>
      <c r="K61" s="421"/>
      <c r="L61" s="421"/>
      <c r="M61" s="421"/>
      <c r="N61" s="421"/>
    </row>
    <row r="62" spans="1:14" x14ac:dyDescent="0.25">
      <c r="A62" s="18"/>
      <c r="B62" s="428"/>
      <c r="C62" s="79"/>
      <c r="D62" s="127"/>
      <c r="F62" s="240"/>
      <c r="G62" s="194"/>
    </row>
    <row r="63" spans="1:14" x14ac:dyDescent="0.25">
      <c r="A63" s="122"/>
      <c r="B63" s="235"/>
      <c r="C63" s="123"/>
      <c r="D63" s="124"/>
      <c r="E63" s="429"/>
      <c r="F63" s="190"/>
      <c r="G63" s="20"/>
    </row>
    <row r="64" spans="1:14" x14ac:dyDescent="0.25">
      <c r="A64" s="194"/>
      <c r="B64" s="72"/>
      <c r="C64" s="123"/>
      <c r="D64" s="195"/>
      <c r="E64" s="123"/>
      <c r="F64" s="20"/>
    </row>
    <row r="65" spans="1:7" x14ac:dyDescent="0.25">
      <c r="A65" s="20"/>
      <c r="B65" s="123"/>
      <c r="C65" s="123"/>
      <c r="D65" s="124"/>
      <c r="E65" s="123"/>
      <c r="F65" s="20"/>
      <c r="G65" s="190"/>
    </row>
    <row r="66" spans="1:7" x14ac:dyDescent="0.25">
      <c r="A66" s="18"/>
      <c r="B66" s="79"/>
      <c r="C66" s="79"/>
      <c r="D66" s="430"/>
      <c r="E66" s="127"/>
      <c r="G66" s="122"/>
    </row>
    <row r="67" spans="1:7" x14ac:dyDescent="0.25">
      <c r="E67" s="127"/>
      <c r="G67" s="240"/>
    </row>
    <row r="68" spans="1:7" x14ac:dyDescent="0.25">
      <c r="G68" s="122"/>
    </row>
    <row r="69" spans="1:7" x14ac:dyDescent="0.25">
      <c r="G69" s="194"/>
    </row>
  </sheetData>
  <mergeCells count="4">
    <mergeCell ref="A56:A57"/>
    <mergeCell ref="A42:D43"/>
    <mergeCell ref="A31:D32"/>
    <mergeCell ref="A21:G2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4922C"/>
  </sheetPr>
  <dimension ref="A1:Q32"/>
  <sheetViews>
    <sheetView showGridLines="0" zoomScaleNormal="100" workbookViewId="0">
      <selection activeCell="A20" sqref="A20:Q32"/>
    </sheetView>
  </sheetViews>
  <sheetFormatPr defaultColWidth="9.140625" defaultRowHeight="14.25" x14ac:dyDescent="0.2"/>
  <cols>
    <col min="1" max="16384" width="9.140625" style="431"/>
  </cols>
  <sheetData>
    <row r="1" spans="1:17" ht="15" customHeight="1" x14ac:dyDescent="0.2">
      <c r="B1" s="432"/>
    </row>
    <row r="2" spans="1:17" ht="15" customHeight="1" x14ac:dyDescent="0.2">
      <c r="B2" s="432"/>
    </row>
    <row r="3" spans="1:17" ht="15" customHeight="1" x14ac:dyDescent="0.2">
      <c r="B3" s="432"/>
    </row>
    <row r="4" spans="1:17" ht="15" customHeight="1" x14ac:dyDescent="0.2">
      <c r="B4" s="432"/>
    </row>
    <row r="5" spans="1:17" x14ac:dyDescent="0.2">
      <c r="A5" s="433"/>
      <c r="B5" s="434"/>
      <c r="C5" s="433"/>
      <c r="D5" s="433"/>
      <c r="E5" s="433"/>
      <c r="F5" s="433"/>
      <c r="G5" s="433"/>
      <c r="H5" s="433"/>
      <c r="I5" s="433"/>
      <c r="J5" s="433"/>
      <c r="K5" s="433"/>
      <c r="L5" s="433"/>
      <c r="M5" s="433"/>
      <c r="N5" s="433"/>
      <c r="O5" s="433"/>
      <c r="P5" s="433"/>
      <c r="Q5" s="433"/>
    </row>
    <row r="6" spans="1:17" x14ac:dyDescent="0.2">
      <c r="A6" s="435"/>
      <c r="B6" s="436"/>
      <c r="C6" s="435"/>
      <c r="D6" s="435"/>
      <c r="E6" s="435"/>
      <c r="F6" s="435"/>
      <c r="G6" s="435"/>
      <c r="H6" s="435"/>
      <c r="I6" s="435"/>
    </row>
    <row r="7" spans="1:17" x14ac:dyDescent="0.2">
      <c r="B7" s="436"/>
      <c r="C7" s="435"/>
      <c r="D7" s="435"/>
      <c r="E7" s="435"/>
      <c r="F7" s="435"/>
      <c r="G7" s="435"/>
      <c r="H7" s="435"/>
      <c r="I7" s="435"/>
    </row>
    <row r="8" spans="1:17" x14ac:dyDescent="0.2">
      <c r="A8" s="435"/>
      <c r="B8" s="436"/>
      <c r="C8" s="435"/>
      <c r="D8" s="435"/>
      <c r="E8" s="435"/>
      <c r="F8" s="435"/>
      <c r="G8" s="435"/>
      <c r="H8" s="435"/>
      <c r="I8" s="435"/>
    </row>
    <row r="9" spans="1:17" x14ac:dyDescent="0.2">
      <c r="A9" s="435"/>
      <c r="B9" s="436"/>
      <c r="C9" s="435"/>
      <c r="D9" s="435"/>
      <c r="E9" s="435"/>
      <c r="F9" s="435"/>
      <c r="G9" s="435"/>
      <c r="H9" s="435"/>
      <c r="I9" s="435"/>
    </row>
    <row r="10" spans="1:17" x14ac:dyDescent="0.2">
      <c r="A10" s="435"/>
      <c r="B10" s="436"/>
      <c r="C10" s="435"/>
      <c r="D10" s="435"/>
      <c r="E10" s="435"/>
      <c r="F10" s="435"/>
      <c r="G10" s="435"/>
      <c r="H10" s="435"/>
      <c r="I10" s="435"/>
    </row>
    <row r="11" spans="1:17" x14ac:dyDescent="0.2">
      <c r="A11" s="435"/>
      <c r="B11" s="436"/>
      <c r="C11" s="435"/>
      <c r="D11" s="435"/>
      <c r="E11" s="435"/>
      <c r="F11" s="435"/>
      <c r="G11" s="435"/>
      <c r="H11" s="435"/>
      <c r="I11" s="435"/>
    </row>
    <row r="12" spans="1:17" x14ac:dyDescent="0.2">
      <c r="A12" s="435"/>
      <c r="B12" s="436"/>
      <c r="C12" s="435"/>
      <c r="D12" s="435"/>
      <c r="E12" s="435"/>
      <c r="F12" s="435"/>
      <c r="G12" s="435"/>
      <c r="H12" s="435"/>
      <c r="I12" s="435"/>
    </row>
    <row r="13" spans="1:17" x14ac:dyDescent="0.2">
      <c r="A13" s="435"/>
      <c r="B13" s="436"/>
      <c r="C13" s="435"/>
      <c r="D13" s="435"/>
      <c r="E13" s="435"/>
      <c r="F13" s="435"/>
      <c r="G13" s="435"/>
      <c r="H13" s="435"/>
      <c r="I13" s="435"/>
    </row>
    <row r="14" spans="1:17" x14ac:dyDescent="0.2">
      <c r="A14" s="435"/>
      <c r="B14" s="436"/>
      <c r="C14" s="435"/>
      <c r="D14" s="435"/>
      <c r="E14" s="435"/>
      <c r="F14" s="435"/>
      <c r="G14" s="435"/>
      <c r="H14" s="435"/>
      <c r="I14" s="435"/>
    </row>
    <row r="15" spans="1:17" x14ac:dyDescent="0.2">
      <c r="A15" s="435"/>
      <c r="B15" s="436"/>
      <c r="C15" s="435"/>
      <c r="D15" s="435"/>
      <c r="E15" s="435"/>
      <c r="F15" s="435"/>
      <c r="G15" s="435"/>
      <c r="H15" s="435"/>
      <c r="I15" s="435"/>
    </row>
    <row r="16" spans="1:17" x14ac:dyDescent="0.2">
      <c r="A16" s="435"/>
      <c r="B16" s="436"/>
      <c r="C16" s="435"/>
      <c r="D16" s="435"/>
      <c r="E16" s="435"/>
      <c r="F16" s="435"/>
      <c r="G16" s="435"/>
      <c r="H16" s="435"/>
      <c r="I16" s="435"/>
    </row>
    <row r="17" spans="1:17" x14ac:dyDescent="0.2">
      <c r="A17" s="435"/>
      <c r="B17" s="436"/>
      <c r="C17" s="435"/>
      <c r="D17" s="435"/>
      <c r="E17" s="435"/>
      <c r="F17" s="435"/>
      <c r="G17" s="435"/>
      <c r="H17" s="435"/>
      <c r="I17" s="435"/>
    </row>
    <row r="18" spans="1:17" x14ac:dyDescent="0.2">
      <c r="A18" s="435"/>
      <c r="B18" s="436"/>
      <c r="C18" s="435"/>
      <c r="D18" s="435"/>
      <c r="E18" s="435"/>
      <c r="F18" s="435"/>
      <c r="G18" s="435"/>
      <c r="H18" s="435"/>
      <c r="I18" s="435"/>
    </row>
    <row r="19" spans="1:17" x14ac:dyDescent="0.2">
      <c r="A19" s="435"/>
      <c r="B19" s="436"/>
      <c r="C19" s="435"/>
      <c r="D19" s="435"/>
      <c r="E19" s="435"/>
      <c r="F19" s="435"/>
      <c r="G19" s="435"/>
      <c r="H19" s="435"/>
      <c r="I19" s="435"/>
    </row>
    <row r="20" spans="1:17" x14ac:dyDescent="0.2">
      <c r="A20" s="741" t="s">
        <v>289</v>
      </c>
      <c r="B20" s="741"/>
      <c r="C20" s="741"/>
      <c r="D20" s="741"/>
      <c r="E20" s="741"/>
      <c r="F20" s="741"/>
      <c r="G20" s="741"/>
      <c r="H20" s="741"/>
      <c r="I20" s="741"/>
      <c r="J20" s="741"/>
      <c r="K20" s="741"/>
      <c r="L20" s="741"/>
      <c r="M20" s="741"/>
      <c r="N20" s="741"/>
      <c r="O20" s="741"/>
      <c r="P20" s="741"/>
      <c r="Q20" s="741"/>
    </row>
    <row r="21" spans="1:17" ht="15" customHeight="1" x14ac:dyDescent="0.2">
      <c r="A21" s="741"/>
      <c r="B21" s="741"/>
      <c r="C21" s="741"/>
      <c r="D21" s="741"/>
      <c r="E21" s="741"/>
      <c r="F21" s="741"/>
      <c r="G21" s="741"/>
      <c r="H21" s="741"/>
      <c r="I21" s="741"/>
      <c r="J21" s="741"/>
      <c r="K21" s="741"/>
      <c r="L21" s="741"/>
      <c r="M21" s="741"/>
      <c r="N21" s="741"/>
      <c r="O21" s="741"/>
      <c r="P21" s="741"/>
      <c r="Q21" s="741"/>
    </row>
    <row r="22" spans="1:17" ht="15" customHeight="1" x14ac:dyDescent="0.2">
      <c r="A22" s="741"/>
      <c r="B22" s="741"/>
      <c r="C22" s="741"/>
      <c r="D22" s="741"/>
      <c r="E22" s="741"/>
      <c r="F22" s="741"/>
      <c r="G22" s="741"/>
      <c r="H22" s="741"/>
      <c r="I22" s="741"/>
      <c r="J22" s="741"/>
      <c r="K22" s="741"/>
      <c r="L22" s="741"/>
      <c r="M22" s="741"/>
      <c r="N22" s="741"/>
      <c r="O22" s="741"/>
      <c r="P22" s="741"/>
      <c r="Q22" s="741"/>
    </row>
    <row r="23" spans="1:17" ht="15" customHeight="1" x14ac:dyDescent="0.2">
      <c r="A23" s="741"/>
      <c r="B23" s="741"/>
      <c r="C23" s="741"/>
      <c r="D23" s="741"/>
      <c r="E23" s="741"/>
      <c r="F23" s="741"/>
      <c r="G23" s="741"/>
      <c r="H23" s="741"/>
      <c r="I23" s="741"/>
      <c r="J23" s="741"/>
      <c r="K23" s="741"/>
      <c r="L23" s="741"/>
      <c r="M23" s="741"/>
      <c r="N23" s="741"/>
      <c r="O23" s="741"/>
      <c r="P23" s="741"/>
      <c r="Q23" s="741"/>
    </row>
    <row r="24" spans="1:17" ht="15" customHeight="1" x14ac:dyDescent="0.2">
      <c r="A24" s="741"/>
      <c r="B24" s="741"/>
      <c r="C24" s="741"/>
      <c r="D24" s="741"/>
      <c r="E24" s="741"/>
      <c r="F24" s="741"/>
      <c r="G24" s="741"/>
      <c r="H24" s="741"/>
      <c r="I24" s="741"/>
      <c r="J24" s="741"/>
      <c r="K24" s="741"/>
      <c r="L24" s="741"/>
      <c r="M24" s="741"/>
      <c r="N24" s="741"/>
      <c r="O24" s="741"/>
      <c r="P24" s="741"/>
      <c r="Q24" s="741"/>
    </row>
    <row r="25" spans="1:17" ht="15" customHeight="1" x14ac:dyDescent="0.2">
      <c r="A25" s="741"/>
      <c r="B25" s="741"/>
      <c r="C25" s="741"/>
      <c r="D25" s="741"/>
      <c r="E25" s="741"/>
      <c r="F25" s="741"/>
      <c r="G25" s="741"/>
      <c r="H25" s="741"/>
      <c r="I25" s="741"/>
      <c r="J25" s="741"/>
      <c r="K25" s="741"/>
      <c r="L25" s="741"/>
      <c r="M25" s="741"/>
      <c r="N25" s="741"/>
      <c r="O25" s="741"/>
      <c r="P25" s="741"/>
      <c r="Q25" s="741"/>
    </row>
    <row r="26" spans="1:17" ht="15" customHeight="1" x14ac:dyDescent="0.2">
      <c r="A26" s="741"/>
      <c r="B26" s="741"/>
      <c r="C26" s="741"/>
      <c r="D26" s="741"/>
      <c r="E26" s="741"/>
      <c r="F26" s="741"/>
      <c r="G26" s="741"/>
      <c r="H26" s="741"/>
      <c r="I26" s="741"/>
      <c r="J26" s="741"/>
      <c r="K26" s="741"/>
      <c r="L26" s="741"/>
      <c r="M26" s="741"/>
      <c r="N26" s="741"/>
      <c r="O26" s="741"/>
      <c r="P26" s="741"/>
      <c r="Q26" s="741"/>
    </row>
    <row r="27" spans="1:17" ht="15" customHeight="1" x14ac:dyDescent="0.2">
      <c r="A27" s="741"/>
      <c r="B27" s="741"/>
      <c r="C27" s="741"/>
      <c r="D27" s="741"/>
      <c r="E27" s="741"/>
      <c r="F27" s="741"/>
      <c r="G27" s="741"/>
      <c r="H27" s="741"/>
      <c r="I27" s="741"/>
      <c r="J27" s="741"/>
      <c r="K27" s="741"/>
      <c r="L27" s="741"/>
      <c r="M27" s="741"/>
      <c r="N27" s="741"/>
      <c r="O27" s="741"/>
      <c r="P27" s="741"/>
      <c r="Q27" s="741"/>
    </row>
    <row r="28" spans="1:17" ht="15" customHeight="1" x14ac:dyDescent="0.2">
      <c r="A28" s="741"/>
      <c r="B28" s="741"/>
      <c r="C28" s="741"/>
      <c r="D28" s="741"/>
      <c r="E28" s="741"/>
      <c r="F28" s="741"/>
      <c r="G28" s="741"/>
      <c r="H28" s="741"/>
      <c r="I28" s="741"/>
      <c r="J28" s="741"/>
      <c r="K28" s="741"/>
      <c r="L28" s="741"/>
      <c r="M28" s="741"/>
      <c r="N28" s="741"/>
      <c r="O28" s="741"/>
      <c r="P28" s="741"/>
      <c r="Q28" s="741"/>
    </row>
    <row r="29" spans="1:17" ht="15" customHeight="1" x14ac:dyDescent="0.2">
      <c r="A29" s="741"/>
      <c r="B29" s="741"/>
      <c r="C29" s="741"/>
      <c r="D29" s="741"/>
      <c r="E29" s="741"/>
      <c r="F29" s="741"/>
      <c r="G29" s="741"/>
      <c r="H29" s="741"/>
      <c r="I29" s="741"/>
      <c r="J29" s="741"/>
      <c r="K29" s="741"/>
      <c r="L29" s="741"/>
      <c r="M29" s="741"/>
      <c r="N29" s="741"/>
      <c r="O29" s="741"/>
      <c r="P29" s="741"/>
      <c r="Q29" s="741"/>
    </row>
    <row r="30" spans="1:17" ht="15" customHeight="1" x14ac:dyDescent="0.2">
      <c r="A30" s="741"/>
      <c r="B30" s="741"/>
      <c r="C30" s="741"/>
      <c r="D30" s="741"/>
      <c r="E30" s="741"/>
      <c r="F30" s="741"/>
      <c r="G30" s="741"/>
      <c r="H30" s="741"/>
      <c r="I30" s="741"/>
      <c r="J30" s="741"/>
      <c r="K30" s="741"/>
      <c r="L30" s="741"/>
      <c r="M30" s="741"/>
      <c r="N30" s="741"/>
      <c r="O30" s="741"/>
      <c r="P30" s="741"/>
      <c r="Q30" s="741"/>
    </row>
    <row r="31" spans="1:17" ht="15" customHeight="1" x14ac:dyDescent="0.2">
      <c r="A31" s="741"/>
      <c r="B31" s="741"/>
      <c r="C31" s="741"/>
      <c r="D31" s="741"/>
      <c r="E31" s="741"/>
      <c r="F31" s="741"/>
      <c r="G31" s="741"/>
      <c r="H31" s="741"/>
      <c r="I31" s="741"/>
      <c r="J31" s="741"/>
      <c r="K31" s="741"/>
      <c r="L31" s="741"/>
      <c r="M31" s="741"/>
      <c r="N31" s="741"/>
      <c r="O31" s="741"/>
      <c r="P31" s="741"/>
      <c r="Q31" s="741"/>
    </row>
    <row r="32" spans="1:17" ht="15" customHeight="1" x14ac:dyDescent="0.2">
      <c r="A32" s="741"/>
      <c r="B32" s="741"/>
      <c r="C32" s="741"/>
      <c r="D32" s="741"/>
      <c r="E32" s="741"/>
      <c r="F32" s="741"/>
      <c r="G32" s="741"/>
      <c r="H32" s="741"/>
      <c r="I32" s="741"/>
      <c r="J32" s="741"/>
      <c r="K32" s="741"/>
      <c r="L32" s="741"/>
      <c r="M32" s="741"/>
      <c r="N32" s="741"/>
      <c r="O32" s="741"/>
      <c r="P32" s="741"/>
      <c r="Q32" s="741"/>
    </row>
  </sheetData>
  <mergeCells count="1">
    <mergeCell ref="A20:Q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E72"/>
  <sheetViews>
    <sheetView showGridLines="0" zoomScaleNormal="100" workbookViewId="0">
      <selection activeCell="F66" sqref="F66"/>
    </sheetView>
  </sheetViews>
  <sheetFormatPr defaultColWidth="11.42578125" defaultRowHeight="15.75" x14ac:dyDescent="0.3"/>
  <cols>
    <col min="1" max="1" width="17.5703125" style="61" customWidth="1"/>
    <col min="2" max="2" width="25.85546875" style="61" customWidth="1"/>
    <col min="3" max="3" width="11.28515625" style="61" bestFit="1" customWidth="1"/>
    <col min="4" max="4" width="14.85546875" style="61" customWidth="1"/>
    <col min="5" max="7" width="11.28515625" style="61" bestFit="1" customWidth="1"/>
    <col min="8" max="16384" width="11.42578125" style="61"/>
  </cols>
  <sheetData>
    <row r="1" spans="1:10" x14ac:dyDescent="0.3">
      <c r="A1" s="117"/>
      <c r="B1" s="117"/>
      <c r="C1" s="117"/>
      <c r="D1" s="117"/>
      <c r="E1" s="117"/>
      <c r="F1" s="117"/>
      <c r="G1" s="117"/>
      <c r="H1" s="117"/>
      <c r="I1" s="117"/>
      <c r="J1" s="117"/>
    </row>
    <row r="2" spans="1:10" x14ac:dyDescent="0.3">
      <c r="A2" s="117"/>
      <c r="B2" s="117"/>
      <c r="C2" s="117"/>
      <c r="D2" s="117"/>
      <c r="E2" s="117"/>
      <c r="F2" s="117"/>
      <c r="G2" s="117"/>
      <c r="H2" s="117"/>
      <c r="I2" s="117"/>
      <c r="J2" s="117"/>
    </row>
    <row r="3" spans="1:10" x14ac:dyDescent="0.3">
      <c r="A3" s="117"/>
      <c r="B3" s="117"/>
      <c r="C3" s="117"/>
      <c r="D3" s="117"/>
      <c r="E3" s="117"/>
      <c r="F3" s="117"/>
      <c r="G3" s="117"/>
      <c r="H3" s="117"/>
      <c r="I3" s="117"/>
      <c r="J3" s="117"/>
    </row>
    <row r="4" spans="1:10" x14ac:dyDescent="0.3">
      <c r="A4" s="117"/>
      <c r="B4" s="117"/>
      <c r="C4" s="117"/>
      <c r="D4" s="117"/>
      <c r="E4" s="117"/>
      <c r="F4" s="117"/>
      <c r="G4" s="117"/>
      <c r="H4" s="117"/>
      <c r="I4" s="117"/>
      <c r="J4" s="117"/>
    </row>
    <row r="5" spans="1:10" ht="15" customHeight="1" x14ac:dyDescent="0.3">
      <c r="A5" s="92"/>
      <c r="B5" s="92"/>
      <c r="C5" s="92"/>
      <c r="D5" s="92"/>
      <c r="E5" s="92"/>
      <c r="F5" s="92"/>
      <c r="G5" s="92"/>
      <c r="H5" s="92"/>
      <c r="I5" s="92"/>
      <c r="J5" s="92"/>
    </row>
    <row r="6" spans="1:10" ht="17.45" customHeight="1" x14ac:dyDescent="0.3">
      <c r="A6" s="764" t="s">
        <v>233</v>
      </c>
      <c r="B6" s="764"/>
      <c r="C6" s="117"/>
      <c r="D6" s="117"/>
      <c r="E6" s="117"/>
      <c r="F6" s="117"/>
      <c r="G6" s="117"/>
      <c r="H6" s="117"/>
      <c r="I6" s="117"/>
      <c r="J6" s="117"/>
    </row>
    <row r="7" spans="1:10" ht="17.45" customHeight="1" x14ac:dyDescent="0.3">
      <c r="A7" s="764"/>
      <c r="B7" s="764"/>
      <c r="C7" s="117"/>
      <c r="D7" s="117"/>
      <c r="E7" s="117"/>
      <c r="F7" s="117"/>
      <c r="G7" s="117"/>
      <c r="H7" s="117"/>
      <c r="I7" s="117"/>
      <c r="J7" s="117"/>
    </row>
    <row r="8" spans="1:10" ht="17.45" customHeight="1" x14ac:dyDescent="0.3">
      <c r="A8" s="757" t="s">
        <v>234</v>
      </c>
      <c r="B8" s="757"/>
      <c r="C8" s="757"/>
      <c r="D8" s="757"/>
      <c r="E8" s="117"/>
      <c r="F8" s="117"/>
      <c r="G8" s="117"/>
      <c r="H8" s="117"/>
      <c r="I8" s="117"/>
      <c r="J8" s="117"/>
    </row>
    <row r="9" spans="1:10" ht="15" customHeight="1" thickBot="1" x14ac:dyDescent="0.35">
      <c r="A9" s="760"/>
      <c r="B9" s="760"/>
      <c r="C9" s="760"/>
      <c r="D9" s="760"/>
      <c r="E9" s="437"/>
      <c r="F9" s="437"/>
      <c r="G9" s="437"/>
      <c r="H9" s="437"/>
      <c r="I9" s="117"/>
      <c r="J9" s="117"/>
    </row>
    <row r="10" spans="1:10" x14ac:dyDescent="0.3">
      <c r="A10" s="438"/>
      <c r="B10" s="438"/>
      <c r="C10" s="439" t="s">
        <v>18</v>
      </c>
      <c r="D10" s="440" t="s">
        <v>6</v>
      </c>
      <c r="E10" s="439" t="s">
        <v>226</v>
      </c>
      <c r="F10" s="441" t="s">
        <v>28</v>
      </c>
      <c r="G10" s="441" t="s">
        <v>91</v>
      </c>
      <c r="H10" s="442" t="s">
        <v>239</v>
      </c>
      <c r="I10" s="63"/>
    </row>
    <row r="11" spans="1:10" x14ac:dyDescent="0.3">
      <c r="A11" s="746" t="s">
        <v>88</v>
      </c>
      <c r="B11" s="286" t="s">
        <v>235</v>
      </c>
      <c r="C11" s="498">
        <v>2892</v>
      </c>
      <c r="D11" s="21">
        <v>1345</v>
      </c>
      <c r="E11" s="21">
        <v>310</v>
      </c>
      <c r="F11" s="21">
        <v>2</v>
      </c>
      <c r="G11" s="21">
        <v>1233</v>
      </c>
      <c r="H11" s="443">
        <v>2</v>
      </c>
      <c r="I11" s="63"/>
    </row>
    <row r="12" spans="1:10" x14ac:dyDescent="0.3">
      <c r="A12" s="747"/>
      <c r="B12" s="286" t="s">
        <v>236</v>
      </c>
      <c r="C12" s="270">
        <v>81</v>
      </c>
      <c r="D12" s="277">
        <v>18</v>
      </c>
      <c r="E12" s="277">
        <v>5</v>
      </c>
      <c r="F12" s="277">
        <v>0</v>
      </c>
      <c r="G12" s="277">
        <v>57</v>
      </c>
      <c r="H12" s="278">
        <v>1</v>
      </c>
      <c r="I12" s="63"/>
    </row>
    <row r="13" spans="1:10" x14ac:dyDescent="0.3">
      <c r="A13" s="748"/>
      <c r="B13" s="286" t="s">
        <v>237</v>
      </c>
      <c r="C13" s="270">
        <f t="shared" ref="C13:H13" si="0">SUM(C11:C12)</f>
        <v>2973</v>
      </c>
      <c r="D13" s="277">
        <f t="shared" si="0"/>
        <v>1363</v>
      </c>
      <c r="E13" s="277">
        <f t="shared" si="0"/>
        <v>315</v>
      </c>
      <c r="F13" s="277">
        <f t="shared" si="0"/>
        <v>2</v>
      </c>
      <c r="G13" s="277">
        <f t="shared" si="0"/>
        <v>1290</v>
      </c>
      <c r="H13" s="278">
        <f t="shared" si="0"/>
        <v>3</v>
      </c>
      <c r="I13" s="63"/>
    </row>
    <row r="14" spans="1:10" x14ac:dyDescent="0.3">
      <c r="A14" s="749" t="s">
        <v>87</v>
      </c>
      <c r="B14" s="286" t="s">
        <v>235</v>
      </c>
      <c r="C14" s="270">
        <v>320</v>
      </c>
      <c r="D14" s="277">
        <v>85</v>
      </c>
      <c r="E14" s="277">
        <v>76</v>
      </c>
      <c r="F14" s="277">
        <v>2</v>
      </c>
      <c r="G14" s="252">
        <v>156</v>
      </c>
      <c r="H14" s="278">
        <v>1</v>
      </c>
      <c r="I14" s="63"/>
    </row>
    <row r="15" spans="1:10" x14ac:dyDescent="0.3">
      <c r="A15" s="750"/>
      <c r="B15" s="286" t="s">
        <v>236</v>
      </c>
      <c r="C15" s="270">
        <v>10</v>
      </c>
      <c r="D15" s="277">
        <v>1</v>
      </c>
      <c r="E15" s="277">
        <v>1</v>
      </c>
      <c r="F15" s="277">
        <v>0</v>
      </c>
      <c r="G15" s="277">
        <v>8</v>
      </c>
      <c r="H15" s="278">
        <v>0</v>
      </c>
      <c r="I15" s="63"/>
    </row>
    <row r="16" spans="1:10" x14ac:dyDescent="0.3">
      <c r="A16" s="751"/>
      <c r="B16" s="286" t="s">
        <v>238</v>
      </c>
      <c r="C16" s="270">
        <f t="shared" ref="C16:H16" si="1">SUM(C14:C15)</f>
        <v>330</v>
      </c>
      <c r="D16" s="277">
        <f t="shared" si="1"/>
        <v>86</v>
      </c>
      <c r="E16" s="277">
        <f t="shared" si="1"/>
        <v>77</v>
      </c>
      <c r="F16" s="277">
        <f t="shared" si="1"/>
        <v>2</v>
      </c>
      <c r="G16" s="277">
        <f t="shared" si="1"/>
        <v>164</v>
      </c>
      <c r="H16" s="278">
        <f t="shared" si="1"/>
        <v>1</v>
      </c>
      <c r="I16" s="68"/>
    </row>
    <row r="17" spans="1:10" x14ac:dyDescent="0.3">
      <c r="A17" s="744" t="s">
        <v>7</v>
      </c>
      <c r="B17" s="745"/>
      <c r="C17" s="644">
        <f t="shared" ref="C17:H17" si="2">SUM(C13+C16)</f>
        <v>3303</v>
      </c>
      <c r="D17" s="642">
        <f t="shared" si="2"/>
        <v>1449</v>
      </c>
      <c r="E17" s="642">
        <f t="shared" si="2"/>
        <v>392</v>
      </c>
      <c r="F17" s="642">
        <f t="shared" si="2"/>
        <v>4</v>
      </c>
      <c r="G17" s="645">
        <f t="shared" si="2"/>
        <v>1454</v>
      </c>
      <c r="H17" s="643">
        <f t="shared" si="2"/>
        <v>4</v>
      </c>
      <c r="I17" s="63"/>
    </row>
    <row r="18" spans="1:10" x14ac:dyDescent="0.3">
      <c r="A18" s="444"/>
      <c r="B18" s="445"/>
      <c r="C18" s="446"/>
      <c r="D18" s="447"/>
      <c r="E18" s="63"/>
      <c r="F18" s="62"/>
      <c r="G18" s="62"/>
      <c r="I18" s="69"/>
    </row>
    <row r="19" spans="1:10" ht="15" customHeight="1" x14ac:dyDescent="0.3">
      <c r="A19" s="765" t="s">
        <v>241</v>
      </c>
      <c r="B19" s="765"/>
      <c r="C19" s="765"/>
      <c r="D19" s="765"/>
      <c r="E19" s="766"/>
      <c r="F19" s="169"/>
      <c r="G19" s="169"/>
      <c r="H19" s="169"/>
      <c r="I19" s="169"/>
      <c r="J19" s="169"/>
    </row>
    <row r="20" spans="1:10" ht="15.75" customHeight="1" thickBot="1" x14ac:dyDescent="0.35">
      <c r="A20" s="767"/>
      <c r="B20" s="767"/>
      <c r="C20" s="767"/>
      <c r="D20" s="767"/>
      <c r="E20" s="768"/>
      <c r="F20" s="448"/>
      <c r="G20" s="448"/>
      <c r="H20" s="448"/>
      <c r="I20" s="169"/>
      <c r="J20" s="169"/>
    </row>
    <row r="21" spans="1:10" x14ac:dyDescent="0.3">
      <c r="A21" s="449"/>
      <c r="B21" s="450"/>
      <c r="C21" s="754" t="s">
        <v>88</v>
      </c>
      <c r="D21" s="755"/>
      <c r="E21" s="754" t="s">
        <v>87</v>
      </c>
      <c r="F21" s="755"/>
      <c r="G21" s="754" t="s">
        <v>7</v>
      </c>
      <c r="H21" s="756"/>
      <c r="I21" s="170"/>
      <c r="J21" s="169"/>
    </row>
    <row r="22" spans="1:10" x14ac:dyDescent="0.3">
      <c r="A22" s="451"/>
      <c r="B22" s="452"/>
      <c r="C22" s="452" t="s">
        <v>8</v>
      </c>
      <c r="D22" s="453" t="s">
        <v>9</v>
      </c>
      <c r="E22" s="452" t="s">
        <v>8</v>
      </c>
      <c r="F22" s="452" t="s">
        <v>9</v>
      </c>
      <c r="G22" s="452" t="s">
        <v>8</v>
      </c>
      <c r="H22" s="454" t="s">
        <v>9</v>
      </c>
      <c r="I22" s="170"/>
      <c r="J22" s="169"/>
    </row>
    <row r="23" spans="1:10" x14ac:dyDescent="0.3">
      <c r="A23" s="646" t="s">
        <v>240</v>
      </c>
      <c r="B23" s="647"/>
      <c r="C23" s="648">
        <v>3</v>
      </c>
      <c r="D23" s="649">
        <v>0.38</v>
      </c>
      <c r="E23" s="650">
        <v>5</v>
      </c>
      <c r="F23" s="651">
        <v>0.63</v>
      </c>
      <c r="G23" s="650">
        <v>8</v>
      </c>
      <c r="H23" s="652">
        <v>1</v>
      </c>
      <c r="I23" s="170"/>
      <c r="J23" s="169"/>
    </row>
    <row r="24" spans="1:10" x14ac:dyDescent="0.3">
      <c r="A24" s="455" t="s">
        <v>242</v>
      </c>
      <c r="B24" s="455"/>
      <c r="C24" s="277">
        <v>6</v>
      </c>
      <c r="D24" s="580">
        <v>0.15</v>
      </c>
      <c r="E24" s="277">
        <v>35</v>
      </c>
      <c r="F24" s="580">
        <v>0.85</v>
      </c>
      <c r="G24" s="277">
        <v>41</v>
      </c>
      <c r="H24" s="581">
        <v>1</v>
      </c>
      <c r="I24" s="170"/>
      <c r="J24" s="169"/>
    </row>
    <row r="25" spans="1:10" x14ac:dyDescent="0.3">
      <c r="A25" s="455" t="s">
        <v>243</v>
      </c>
      <c r="B25" s="455"/>
      <c r="C25" s="277">
        <v>16</v>
      </c>
      <c r="D25" s="580">
        <v>0.17</v>
      </c>
      <c r="E25" s="277">
        <v>77</v>
      </c>
      <c r="F25" s="580">
        <v>0.83</v>
      </c>
      <c r="G25" s="277">
        <v>93</v>
      </c>
      <c r="H25" s="581">
        <v>1</v>
      </c>
      <c r="I25" s="170"/>
      <c r="J25" s="169"/>
    </row>
    <row r="26" spans="1:10" x14ac:dyDescent="0.3">
      <c r="A26" s="455" t="s">
        <v>244</v>
      </c>
      <c r="B26" s="455"/>
      <c r="C26" s="277">
        <v>24</v>
      </c>
      <c r="D26" s="580">
        <v>0.18</v>
      </c>
      <c r="E26" s="277">
        <v>110</v>
      </c>
      <c r="F26" s="580">
        <v>0.82</v>
      </c>
      <c r="G26" s="277">
        <v>134</v>
      </c>
      <c r="H26" s="581">
        <v>1</v>
      </c>
      <c r="I26" s="170"/>
      <c r="J26" s="169"/>
    </row>
    <row r="27" spans="1:10" x14ac:dyDescent="0.3">
      <c r="A27" s="455" t="s">
        <v>29</v>
      </c>
      <c r="B27" s="63"/>
      <c r="C27" s="277">
        <v>172</v>
      </c>
      <c r="D27" s="580">
        <v>0.25</v>
      </c>
      <c r="E27" s="252">
        <v>515</v>
      </c>
      <c r="F27" s="580">
        <v>0.75</v>
      </c>
      <c r="G27" s="252">
        <v>687</v>
      </c>
      <c r="H27" s="581">
        <v>1</v>
      </c>
      <c r="I27" s="170"/>
      <c r="J27" s="169"/>
    </row>
    <row r="28" spans="1:10" x14ac:dyDescent="0.3">
      <c r="A28" s="455" t="s">
        <v>245</v>
      </c>
      <c r="B28" s="455"/>
      <c r="C28" s="277">
        <v>53</v>
      </c>
      <c r="D28" s="580">
        <v>0.09</v>
      </c>
      <c r="E28" s="21">
        <v>562</v>
      </c>
      <c r="F28" s="580">
        <v>0.91</v>
      </c>
      <c r="G28" s="252">
        <v>615</v>
      </c>
      <c r="H28" s="581">
        <v>1</v>
      </c>
      <c r="I28" s="170"/>
      <c r="J28" s="169"/>
    </row>
    <row r="29" spans="1:10" x14ac:dyDescent="0.3">
      <c r="A29" s="455" t="s">
        <v>269</v>
      </c>
      <c r="B29" s="456"/>
      <c r="C29" s="457">
        <v>59</v>
      </c>
      <c r="D29" s="591">
        <v>0.3</v>
      </c>
      <c r="E29" s="458">
        <v>1674</v>
      </c>
      <c r="F29" s="591">
        <v>0.97</v>
      </c>
      <c r="G29" s="458">
        <v>1733</v>
      </c>
      <c r="H29" s="592">
        <v>1</v>
      </c>
      <c r="I29" s="170"/>
      <c r="J29" s="169"/>
    </row>
    <row r="30" spans="1:10" x14ac:dyDescent="0.3">
      <c r="A30" s="653" t="s">
        <v>246</v>
      </c>
      <c r="B30" s="654"/>
      <c r="C30" s="655">
        <f>SUM(C24:C29)</f>
        <v>330</v>
      </c>
      <c r="D30" s="656">
        <v>0.1</v>
      </c>
      <c r="E30" s="657">
        <f>SUM(E24:E29)</f>
        <v>2973</v>
      </c>
      <c r="F30" s="656">
        <v>0.9</v>
      </c>
      <c r="G30" s="657">
        <f>SUM(G24:G29)</f>
        <v>3303</v>
      </c>
      <c r="H30" s="658">
        <v>1</v>
      </c>
      <c r="I30" s="170"/>
      <c r="J30" s="169"/>
    </row>
    <row r="31" spans="1:10" x14ac:dyDescent="0.3">
      <c r="A31" s="459"/>
      <c r="B31" s="460"/>
      <c r="C31" s="461"/>
      <c r="D31" s="462"/>
      <c r="E31" s="463"/>
      <c r="F31" s="463"/>
      <c r="G31" s="463"/>
      <c r="H31" s="463"/>
      <c r="I31" s="169"/>
      <c r="J31" s="169"/>
    </row>
    <row r="32" spans="1:10" ht="19.5" customHeight="1" x14ac:dyDescent="0.3">
      <c r="A32" s="758" t="s">
        <v>247</v>
      </c>
      <c r="B32" s="758"/>
      <c r="C32" s="758"/>
      <c r="D32" s="758"/>
      <c r="E32" s="759"/>
      <c r="F32" s="464"/>
      <c r="G32" s="464"/>
      <c r="H32" s="464"/>
      <c r="I32" s="464"/>
      <c r="J32" s="464"/>
    </row>
    <row r="33" spans="1:31" ht="19.5" customHeight="1" x14ac:dyDescent="0.3">
      <c r="A33" s="760"/>
      <c r="B33" s="760"/>
      <c r="C33" s="760"/>
      <c r="D33" s="760"/>
      <c r="E33" s="761"/>
      <c r="F33" s="465"/>
      <c r="G33" s="465"/>
      <c r="H33" s="465"/>
      <c r="I33" s="465"/>
      <c r="J33" s="465"/>
      <c r="K33" s="466"/>
      <c r="L33" s="466"/>
      <c r="M33" s="466"/>
      <c r="N33" s="466"/>
      <c r="O33" s="466"/>
      <c r="P33" s="466"/>
      <c r="Q33" s="466"/>
      <c r="R33" s="466"/>
      <c r="S33" s="466"/>
      <c r="T33" s="466"/>
      <c r="U33" s="466"/>
      <c r="V33" s="466"/>
      <c r="W33" s="466"/>
      <c r="X33" s="466"/>
      <c r="Y33" s="466"/>
      <c r="Z33" s="466"/>
      <c r="AA33" s="466"/>
      <c r="AB33" s="466"/>
      <c r="AC33" s="466"/>
      <c r="AD33" s="466"/>
      <c r="AE33" s="467"/>
    </row>
    <row r="34" spans="1:31" x14ac:dyDescent="0.3">
      <c r="A34" s="468"/>
      <c r="B34" s="469"/>
      <c r="C34" s="754" t="s">
        <v>30</v>
      </c>
      <c r="D34" s="755"/>
      <c r="E34" s="754" t="s">
        <v>31</v>
      </c>
      <c r="F34" s="755"/>
      <c r="G34" s="754" t="s">
        <v>32</v>
      </c>
      <c r="H34" s="755"/>
      <c r="I34" s="754" t="s">
        <v>7</v>
      </c>
      <c r="J34" s="756"/>
      <c r="K34" s="67"/>
      <c r="L34" s="67"/>
      <c r="M34" s="67"/>
      <c r="N34" s="67"/>
      <c r="O34" s="67"/>
      <c r="P34" s="67"/>
      <c r="Q34" s="67"/>
      <c r="R34" s="67"/>
      <c r="S34" s="67"/>
      <c r="T34" s="67"/>
      <c r="U34" s="67"/>
      <c r="V34" s="67"/>
      <c r="W34" s="67"/>
      <c r="X34" s="67"/>
      <c r="Y34" s="67"/>
      <c r="Z34" s="67"/>
      <c r="AA34" s="67"/>
      <c r="AB34" s="67"/>
      <c r="AC34" s="67"/>
      <c r="AD34" s="67"/>
      <c r="AE34" s="68"/>
    </row>
    <row r="35" spans="1:31" x14ac:dyDescent="0.3">
      <c r="A35" s="438"/>
      <c r="B35" s="470"/>
      <c r="C35" s="470" t="s">
        <v>8</v>
      </c>
      <c r="D35" s="471" t="s">
        <v>9</v>
      </c>
      <c r="E35" s="472" t="s">
        <v>8</v>
      </c>
      <c r="F35" s="473" t="s">
        <v>9</v>
      </c>
      <c r="G35" s="473" t="s">
        <v>8</v>
      </c>
      <c r="H35" s="473" t="s">
        <v>9</v>
      </c>
      <c r="I35" s="473" t="s">
        <v>8</v>
      </c>
      <c r="J35" s="474" t="s">
        <v>9</v>
      </c>
    </row>
    <row r="36" spans="1:31" x14ac:dyDescent="0.3">
      <c r="A36" s="646" t="s">
        <v>240</v>
      </c>
      <c r="B36" s="659"/>
      <c r="C36" s="660">
        <v>0</v>
      </c>
      <c r="D36" s="661">
        <v>0</v>
      </c>
      <c r="E36" s="662">
        <v>1</v>
      </c>
      <c r="F36" s="661">
        <v>0.13</v>
      </c>
      <c r="G36" s="662">
        <v>7</v>
      </c>
      <c r="H36" s="661">
        <v>0.88</v>
      </c>
      <c r="I36" s="662">
        <v>8</v>
      </c>
      <c r="J36" s="663">
        <v>1</v>
      </c>
      <c r="K36" s="60"/>
    </row>
    <row r="37" spans="1:31" x14ac:dyDescent="0.3">
      <c r="A37" s="455" t="s">
        <v>242</v>
      </c>
      <c r="B37" s="286"/>
      <c r="C37" s="475">
        <v>1</v>
      </c>
      <c r="D37" s="593">
        <v>0.02</v>
      </c>
      <c r="E37" s="476">
        <v>20</v>
      </c>
      <c r="F37" s="596">
        <v>0.49</v>
      </c>
      <c r="G37" s="476">
        <v>20</v>
      </c>
      <c r="H37" s="599">
        <v>0.49</v>
      </c>
      <c r="I37" s="477">
        <v>41</v>
      </c>
      <c r="J37" s="602">
        <v>1</v>
      </c>
    </row>
    <row r="38" spans="1:31" x14ac:dyDescent="0.3">
      <c r="A38" s="455" t="s">
        <v>243</v>
      </c>
      <c r="B38" s="286"/>
      <c r="C38" s="478">
        <v>1</v>
      </c>
      <c r="D38" s="594">
        <v>0.01</v>
      </c>
      <c r="E38" s="479">
        <v>69</v>
      </c>
      <c r="F38" s="597">
        <v>0.74</v>
      </c>
      <c r="G38" s="479">
        <v>23</v>
      </c>
      <c r="H38" s="600">
        <v>0.25</v>
      </c>
      <c r="I38" s="480">
        <v>93</v>
      </c>
      <c r="J38" s="602">
        <v>1</v>
      </c>
    </row>
    <row r="39" spans="1:31" x14ac:dyDescent="0.3">
      <c r="A39" s="455" t="s">
        <v>244</v>
      </c>
      <c r="B39" s="286"/>
      <c r="C39" s="478">
        <v>1</v>
      </c>
      <c r="D39" s="594">
        <v>0.01</v>
      </c>
      <c r="E39" s="479">
        <v>111</v>
      </c>
      <c r="F39" s="597">
        <v>0.83</v>
      </c>
      <c r="G39" s="479">
        <v>22</v>
      </c>
      <c r="H39" s="600">
        <v>0.16</v>
      </c>
      <c r="I39" s="480">
        <v>134</v>
      </c>
      <c r="J39" s="602">
        <v>1</v>
      </c>
    </row>
    <row r="40" spans="1:31" x14ac:dyDescent="0.3">
      <c r="A40" s="455" t="s">
        <v>29</v>
      </c>
      <c r="B40" s="62"/>
      <c r="C40" s="478">
        <v>120</v>
      </c>
      <c r="D40" s="594">
        <v>0.17</v>
      </c>
      <c r="E40" s="479">
        <v>481</v>
      </c>
      <c r="F40" s="597">
        <v>0.7</v>
      </c>
      <c r="G40" s="479">
        <v>86</v>
      </c>
      <c r="H40" s="601">
        <v>0.13</v>
      </c>
      <c r="I40" s="480">
        <v>687</v>
      </c>
      <c r="J40" s="602">
        <v>1</v>
      </c>
    </row>
    <row r="41" spans="1:31" x14ac:dyDescent="0.3">
      <c r="A41" s="455" t="s">
        <v>245</v>
      </c>
      <c r="B41" s="286"/>
      <c r="C41" s="478">
        <v>111</v>
      </c>
      <c r="D41" s="595">
        <v>0.18</v>
      </c>
      <c r="E41" s="479">
        <v>432</v>
      </c>
      <c r="F41" s="597">
        <v>0.7</v>
      </c>
      <c r="G41" s="479">
        <v>72</v>
      </c>
      <c r="H41" s="599">
        <v>0.12</v>
      </c>
      <c r="I41" s="480">
        <v>615</v>
      </c>
      <c r="J41" s="602">
        <v>1</v>
      </c>
    </row>
    <row r="42" spans="1:31" x14ac:dyDescent="0.3">
      <c r="A42" s="455" t="s">
        <v>269</v>
      </c>
      <c r="B42" s="62"/>
      <c r="C42" s="478">
        <v>275</v>
      </c>
      <c r="D42" s="594">
        <v>0.16</v>
      </c>
      <c r="E42" s="482">
        <v>1299</v>
      </c>
      <c r="F42" s="598">
        <v>0.75</v>
      </c>
      <c r="G42" s="482">
        <v>159</v>
      </c>
      <c r="H42" s="601">
        <v>0.09</v>
      </c>
      <c r="I42" s="481">
        <v>1733</v>
      </c>
      <c r="J42" s="602">
        <v>1</v>
      </c>
    </row>
    <row r="43" spans="1:31" x14ac:dyDescent="0.3">
      <c r="A43" s="653" t="s">
        <v>246</v>
      </c>
      <c r="B43" s="664"/>
      <c r="C43" s="665">
        <f>SUM(C37:C42)</f>
        <v>509</v>
      </c>
      <c r="D43" s="666">
        <v>0.15</v>
      </c>
      <c r="E43" s="667">
        <f>SUM(E37:E42)</f>
        <v>2412</v>
      </c>
      <c r="F43" s="666">
        <v>0.73</v>
      </c>
      <c r="G43" s="665">
        <f>SUM(G37:G42)</f>
        <v>382</v>
      </c>
      <c r="H43" s="666">
        <v>0.12</v>
      </c>
      <c r="I43" s="667">
        <f>SUM(I37:I42)</f>
        <v>3303</v>
      </c>
      <c r="J43" s="668">
        <v>1</v>
      </c>
    </row>
    <row r="44" spans="1:31" x14ac:dyDescent="0.3">
      <c r="A44" s="69"/>
      <c r="B44" s="69"/>
      <c r="C44" s="63"/>
      <c r="D44" s="69"/>
      <c r="F44" s="62"/>
      <c r="G44" s="62"/>
      <c r="H44" s="69"/>
      <c r="I44" s="68"/>
      <c r="J44" s="69"/>
    </row>
    <row r="45" spans="1:31" ht="19.5" customHeight="1" x14ac:dyDescent="0.3">
      <c r="A45" s="757" t="s">
        <v>248</v>
      </c>
      <c r="B45" s="757"/>
      <c r="C45" s="757"/>
      <c r="D45" s="757"/>
    </row>
    <row r="46" spans="1:31" ht="19.5" customHeight="1" thickBot="1" x14ac:dyDescent="0.35">
      <c r="A46" s="760"/>
      <c r="B46" s="760"/>
      <c r="C46" s="760"/>
      <c r="D46" s="760"/>
    </row>
    <row r="47" spans="1:31" ht="24" x14ac:dyDescent="0.3">
      <c r="A47" s="483"/>
      <c r="B47" s="483"/>
      <c r="C47" s="452" t="s">
        <v>8</v>
      </c>
      <c r="D47" s="670" t="s">
        <v>249</v>
      </c>
      <c r="E47" s="484"/>
      <c r="F47" s="484"/>
      <c r="G47" s="484"/>
      <c r="H47" s="484"/>
      <c r="I47" s="484"/>
      <c r="J47" s="484"/>
    </row>
    <row r="48" spans="1:31" x14ac:dyDescent="0.3">
      <c r="A48" s="762" t="s">
        <v>91</v>
      </c>
      <c r="B48" s="286" t="s">
        <v>10</v>
      </c>
      <c r="C48" s="485">
        <v>2424</v>
      </c>
      <c r="D48" s="486">
        <v>0.7</v>
      </c>
      <c r="E48" s="484"/>
      <c r="F48" s="484"/>
      <c r="G48" s="484"/>
      <c r="H48" s="484"/>
      <c r="I48" s="484"/>
      <c r="J48" s="484"/>
    </row>
    <row r="49" spans="1:11" x14ac:dyDescent="0.3">
      <c r="A49" s="763"/>
      <c r="B49" s="286" t="s">
        <v>24</v>
      </c>
      <c r="C49" s="270">
        <v>106</v>
      </c>
      <c r="D49" s="486">
        <v>0.8</v>
      </c>
      <c r="E49" s="484"/>
      <c r="F49" s="484"/>
      <c r="G49" s="484"/>
      <c r="H49" s="484"/>
      <c r="I49" s="484"/>
      <c r="J49" s="484"/>
    </row>
    <row r="50" spans="1:11" x14ac:dyDescent="0.3">
      <c r="A50" s="763"/>
      <c r="B50" s="286" t="s">
        <v>22</v>
      </c>
      <c r="C50" s="270">
        <v>66</v>
      </c>
      <c r="D50" s="486">
        <v>0.71</v>
      </c>
      <c r="E50" s="484"/>
      <c r="F50" s="484"/>
      <c r="G50" s="484"/>
      <c r="H50" s="484"/>
      <c r="I50" s="484"/>
      <c r="J50" s="484"/>
    </row>
    <row r="51" spans="1:11" x14ac:dyDescent="0.3">
      <c r="A51" s="763"/>
      <c r="B51" s="286" t="s">
        <v>23</v>
      </c>
      <c r="C51" s="270">
        <v>20</v>
      </c>
      <c r="D51" s="486">
        <v>0.43</v>
      </c>
      <c r="E51" s="484"/>
      <c r="F51" s="484"/>
      <c r="G51" s="484"/>
      <c r="H51" s="484"/>
      <c r="I51" s="484"/>
      <c r="J51" s="484"/>
    </row>
    <row r="52" spans="1:11" x14ac:dyDescent="0.3">
      <c r="A52" s="763"/>
      <c r="B52" s="286" t="s">
        <v>25</v>
      </c>
      <c r="C52" s="270">
        <v>17</v>
      </c>
      <c r="D52" s="486">
        <v>0.39</v>
      </c>
      <c r="E52" s="484"/>
      <c r="F52" s="484"/>
      <c r="G52" s="484"/>
      <c r="H52" s="484"/>
      <c r="I52" s="484"/>
      <c r="J52" s="484"/>
    </row>
    <row r="53" spans="1:11" x14ac:dyDescent="0.3">
      <c r="A53" s="487" t="s">
        <v>6</v>
      </c>
      <c r="B53" s="286" t="s">
        <v>19</v>
      </c>
      <c r="C53" s="270">
        <v>375</v>
      </c>
      <c r="D53" s="486">
        <v>0.21</v>
      </c>
      <c r="E53" s="484"/>
      <c r="F53" s="484"/>
      <c r="G53" s="484"/>
      <c r="H53" s="484"/>
      <c r="I53" s="484"/>
      <c r="J53" s="484"/>
    </row>
    <row r="54" spans="1:11" x14ac:dyDescent="0.3">
      <c r="A54" s="488" t="s">
        <v>226</v>
      </c>
      <c r="B54" s="286" t="s">
        <v>20</v>
      </c>
      <c r="C54" s="270">
        <v>443</v>
      </c>
      <c r="D54" s="486">
        <v>0.54</v>
      </c>
      <c r="E54" s="484"/>
      <c r="F54" s="484"/>
      <c r="G54" s="484"/>
      <c r="H54" s="484"/>
      <c r="I54" s="484"/>
      <c r="J54" s="484"/>
    </row>
    <row r="55" spans="1:11" x14ac:dyDescent="0.3">
      <c r="A55" s="744" t="s">
        <v>7</v>
      </c>
      <c r="B55" s="752"/>
      <c r="C55" s="485">
        <f>SUM(C48:C54)</f>
        <v>3451</v>
      </c>
      <c r="D55" s="669">
        <v>0.51</v>
      </c>
      <c r="E55" s="484"/>
      <c r="F55" s="484"/>
      <c r="G55" s="484"/>
      <c r="H55" s="484"/>
      <c r="I55" s="484"/>
      <c r="J55" s="484"/>
    </row>
    <row r="56" spans="1:11" x14ac:dyDescent="0.3">
      <c r="A56" s="335"/>
      <c r="B56" s="335"/>
      <c r="C56" s="11"/>
      <c r="D56" s="489"/>
      <c r="E56" s="484"/>
      <c r="F56" s="484"/>
      <c r="G56" s="484"/>
      <c r="H56" s="484"/>
      <c r="I56" s="484"/>
      <c r="J56" s="484"/>
    </row>
    <row r="57" spans="1:11" s="490" customFormat="1" ht="30" customHeight="1" x14ac:dyDescent="0.3">
      <c r="A57" s="753" t="s">
        <v>250</v>
      </c>
      <c r="B57" s="753"/>
      <c r="C57" s="753"/>
      <c r="D57" s="753"/>
      <c r="E57" s="753"/>
      <c r="F57" s="753"/>
      <c r="G57" s="753"/>
      <c r="H57" s="753"/>
      <c r="I57" s="753"/>
      <c r="J57" s="753"/>
    </row>
    <row r="58" spans="1:11" s="490" customFormat="1" ht="37.9" customHeight="1" x14ac:dyDescent="0.3">
      <c r="A58" s="753" t="s">
        <v>251</v>
      </c>
      <c r="B58" s="753"/>
      <c r="C58" s="753"/>
      <c r="D58" s="753"/>
      <c r="E58" s="753"/>
      <c r="F58" s="753"/>
      <c r="G58" s="753"/>
      <c r="H58" s="753"/>
      <c r="I58" s="753"/>
      <c r="J58" s="753"/>
    </row>
    <row r="59" spans="1:11" s="490" customFormat="1" ht="30" customHeight="1" x14ac:dyDescent="0.3">
      <c r="A59" s="753" t="s">
        <v>252</v>
      </c>
      <c r="B59" s="753"/>
      <c r="C59" s="753"/>
      <c r="D59" s="753"/>
      <c r="E59" s="753"/>
      <c r="F59" s="753"/>
      <c r="G59" s="753"/>
      <c r="H59" s="753"/>
      <c r="I59" s="753"/>
      <c r="J59" s="753"/>
    </row>
    <row r="61" spans="1:11" ht="22.5" customHeight="1" x14ac:dyDescent="0.3">
      <c r="A61" s="757" t="s">
        <v>253</v>
      </c>
      <c r="B61" s="757"/>
      <c r="C61" s="757"/>
      <c r="D61" s="757"/>
      <c r="E61" s="757"/>
      <c r="F61" s="757"/>
      <c r="G61" s="757"/>
      <c r="H61" s="757"/>
      <c r="I61" s="757"/>
      <c r="J61" s="757"/>
      <c r="K61" s="757"/>
    </row>
    <row r="62" spans="1:11" ht="22.5" customHeight="1" x14ac:dyDescent="0.3">
      <c r="A62" s="757"/>
      <c r="B62" s="757"/>
      <c r="C62" s="757"/>
      <c r="D62" s="757"/>
      <c r="E62" s="757"/>
      <c r="F62" s="757"/>
      <c r="G62" s="757"/>
      <c r="H62" s="757"/>
      <c r="I62" s="757"/>
      <c r="J62" s="757"/>
      <c r="K62" s="757"/>
    </row>
    <row r="63" spans="1:11" x14ac:dyDescent="0.3">
      <c r="A63" s="491"/>
      <c r="B63" s="491"/>
      <c r="C63" s="492" t="s">
        <v>8</v>
      </c>
      <c r="D63" s="671" t="s">
        <v>9</v>
      </c>
      <c r="E63" s="493"/>
    </row>
    <row r="64" spans="1:11" x14ac:dyDescent="0.3">
      <c r="A64" s="746" t="s">
        <v>5</v>
      </c>
      <c r="B64" s="286" t="s">
        <v>10</v>
      </c>
      <c r="C64" s="270">
        <v>834</v>
      </c>
      <c r="D64" s="486">
        <v>0.79</v>
      </c>
    </row>
    <row r="65" spans="1:4" x14ac:dyDescent="0.3">
      <c r="A65" s="747"/>
      <c r="B65" s="286" t="s">
        <v>24</v>
      </c>
      <c r="C65" s="270">
        <v>49</v>
      </c>
      <c r="D65" s="486">
        <v>0.55000000000000004</v>
      </c>
    </row>
    <row r="66" spans="1:4" x14ac:dyDescent="0.3">
      <c r="A66" s="747"/>
      <c r="B66" s="286" t="s">
        <v>22</v>
      </c>
      <c r="C66" s="270">
        <v>38</v>
      </c>
      <c r="D66" s="486">
        <v>0.68</v>
      </c>
    </row>
    <row r="67" spans="1:4" x14ac:dyDescent="0.3">
      <c r="A67" s="747"/>
      <c r="B67" s="286" t="s">
        <v>23</v>
      </c>
      <c r="C67" s="270">
        <v>14</v>
      </c>
      <c r="D67" s="486">
        <v>0.52</v>
      </c>
    </row>
    <row r="68" spans="1:4" x14ac:dyDescent="0.3">
      <c r="A68" s="747"/>
      <c r="B68" s="286" t="s">
        <v>25</v>
      </c>
      <c r="C68" s="270">
        <v>10</v>
      </c>
      <c r="D68" s="486">
        <v>0.91</v>
      </c>
    </row>
    <row r="69" spans="1:4" x14ac:dyDescent="0.3">
      <c r="A69" s="748"/>
      <c r="B69" s="286" t="s">
        <v>26</v>
      </c>
      <c r="C69" s="270">
        <v>0</v>
      </c>
      <c r="D69" s="486">
        <v>0</v>
      </c>
    </row>
    <row r="70" spans="1:4" x14ac:dyDescent="0.3">
      <c r="A70" s="487" t="s">
        <v>6</v>
      </c>
      <c r="B70" s="286" t="s">
        <v>19</v>
      </c>
      <c r="C70" s="270">
        <v>1081</v>
      </c>
      <c r="D70" s="486">
        <v>0.77</v>
      </c>
    </row>
    <row r="71" spans="1:4" x14ac:dyDescent="0.3">
      <c r="A71" s="488" t="s">
        <v>226</v>
      </c>
      <c r="B71" s="286" t="s">
        <v>20</v>
      </c>
      <c r="C71" s="270">
        <v>3</v>
      </c>
      <c r="D71" s="486">
        <v>8.0000000000000002E-3</v>
      </c>
    </row>
    <row r="72" spans="1:4" x14ac:dyDescent="0.3">
      <c r="A72" s="742" t="s">
        <v>7</v>
      </c>
      <c r="B72" s="743"/>
      <c r="C72" s="485">
        <f>SUM(C64:C71)</f>
        <v>2029</v>
      </c>
      <c r="D72" s="669">
        <v>0.61</v>
      </c>
    </row>
  </sheetData>
  <mergeCells count="23">
    <mergeCell ref="A45:D46"/>
    <mergeCell ref="A48:A52"/>
    <mergeCell ref="A6:B7"/>
    <mergeCell ref="C34:D34"/>
    <mergeCell ref="C21:D21"/>
    <mergeCell ref="A8:D9"/>
    <mergeCell ref="A19:E20"/>
    <mergeCell ref="A72:B72"/>
    <mergeCell ref="A17:B17"/>
    <mergeCell ref="A11:A13"/>
    <mergeCell ref="A14:A16"/>
    <mergeCell ref="A55:B55"/>
    <mergeCell ref="A64:A69"/>
    <mergeCell ref="A58:J58"/>
    <mergeCell ref="A59:J59"/>
    <mergeCell ref="E21:F21"/>
    <mergeCell ref="G21:H21"/>
    <mergeCell ref="E34:F34"/>
    <mergeCell ref="G34:H34"/>
    <mergeCell ref="I34:J34"/>
    <mergeCell ref="A61:K62"/>
    <mergeCell ref="A57:J57"/>
    <mergeCell ref="A32:E33"/>
  </mergeCells>
  <pageMargins left="0.7" right="0.7" top="0.75" bottom="0.75" header="0.3" footer="0.3"/>
  <pageSetup paperSize="9" orientation="portrait" r:id="rId1"/>
  <ignoredErrors>
    <ignoredError sqref="C30 C43 G43"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5:H41"/>
  <sheetViews>
    <sheetView showGridLines="0" topLeftCell="A24" zoomScaleNormal="100" workbookViewId="0">
      <selection activeCell="B45" sqref="B45"/>
    </sheetView>
  </sheetViews>
  <sheetFormatPr defaultColWidth="11.42578125" defaultRowHeight="15.75" x14ac:dyDescent="0.3"/>
  <cols>
    <col min="1" max="1" width="14.42578125" style="61" customWidth="1"/>
    <col min="2" max="2" width="13" style="61" customWidth="1"/>
    <col min="3" max="3" width="17.28515625" style="61" customWidth="1"/>
    <col min="4" max="16384" width="11.42578125" style="61"/>
  </cols>
  <sheetData>
    <row r="5" spans="1:8" x14ac:dyDescent="0.3">
      <c r="A5" s="92"/>
      <c r="B5" s="92"/>
      <c r="C5" s="92"/>
      <c r="D5" s="92"/>
      <c r="E5" s="92"/>
      <c r="F5" s="92"/>
      <c r="G5" s="92"/>
      <c r="H5" s="92"/>
    </row>
    <row r="6" spans="1:8" x14ac:dyDescent="0.3">
      <c r="A6" s="780" t="s">
        <v>254</v>
      </c>
      <c r="B6" s="780"/>
      <c r="C6" s="117"/>
      <c r="D6" s="117"/>
      <c r="E6" s="117"/>
      <c r="F6" s="117"/>
      <c r="G6" s="117"/>
      <c r="H6" s="117"/>
    </row>
    <row r="7" spans="1:8" x14ac:dyDescent="0.3">
      <c r="A7" s="780"/>
      <c r="B7" s="780"/>
      <c r="C7" s="117"/>
      <c r="D7" s="117"/>
      <c r="E7" s="117"/>
      <c r="F7" s="117"/>
      <c r="G7" s="117"/>
      <c r="H7" s="117"/>
    </row>
    <row r="8" spans="1:8" ht="15" customHeight="1" x14ac:dyDescent="0.3">
      <c r="A8" s="757" t="s">
        <v>255</v>
      </c>
      <c r="B8" s="757"/>
      <c r="C8" s="757"/>
      <c r="D8" s="757"/>
      <c r="E8" s="757"/>
      <c r="F8" s="757"/>
      <c r="G8" s="757"/>
      <c r="H8" s="757"/>
    </row>
    <row r="9" spans="1:8" ht="15.75" customHeight="1" thickBot="1" x14ac:dyDescent="0.35">
      <c r="A9" s="760"/>
      <c r="B9" s="760"/>
      <c r="C9" s="760"/>
      <c r="D9" s="760"/>
      <c r="E9" s="760"/>
      <c r="F9" s="760"/>
      <c r="G9" s="760"/>
      <c r="H9" s="760"/>
    </row>
    <row r="10" spans="1:8" x14ac:dyDescent="0.3">
      <c r="A10" s="483"/>
      <c r="B10" s="483"/>
      <c r="C10" s="483"/>
      <c r="D10" s="495" t="s">
        <v>18</v>
      </c>
      <c r="E10" s="495" t="s">
        <v>6</v>
      </c>
      <c r="F10" s="495" t="s">
        <v>226</v>
      </c>
      <c r="G10" s="495" t="s">
        <v>28</v>
      </c>
      <c r="H10" s="496" t="s">
        <v>91</v>
      </c>
    </row>
    <row r="11" spans="1:8" x14ac:dyDescent="0.3">
      <c r="A11" s="775" t="s">
        <v>256</v>
      </c>
      <c r="B11" s="777" t="s">
        <v>88</v>
      </c>
      <c r="C11" s="497" t="s">
        <v>258</v>
      </c>
      <c r="D11" s="498">
        <f>SUM(E11:H11)</f>
        <v>499</v>
      </c>
      <c r="E11" s="21">
        <v>135</v>
      </c>
      <c r="F11" s="21">
        <v>266</v>
      </c>
      <c r="G11" s="21" t="s">
        <v>2</v>
      </c>
      <c r="H11" s="499">
        <v>98</v>
      </c>
    </row>
    <row r="12" spans="1:8" x14ac:dyDescent="0.3">
      <c r="A12" s="775"/>
      <c r="B12" s="777"/>
      <c r="C12" s="500" t="s">
        <v>259</v>
      </c>
      <c r="D12" s="501">
        <v>0.15379999999999999</v>
      </c>
      <c r="E12" s="502">
        <v>9.3600000000000003E-2</v>
      </c>
      <c r="F12" s="502">
        <v>0.85809999999999997</v>
      </c>
      <c r="G12" s="279" t="s">
        <v>2</v>
      </c>
      <c r="H12" s="494">
        <v>6.6100000000000006E-2</v>
      </c>
    </row>
    <row r="13" spans="1:8" x14ac:dyDescent="0.3">
      <c r="A13" s="775"/>
      <c r="B13" s="778" t="s">
        <v>87</v>
      </c>
      <c r="C13" s="497" t="s">
        <v>258</v>
      </c>
      <c r="D13" s="498">
        <f>SUM(E13:H13)</f>
        <v>100</v>
      </c>
      <c r="E13" s="253">
        <v>18</v>
      </c>
      <c r="F13" s="277">
        <v>51</v>
      </c>
      <c r="G13" s="277" t="s">
        <v>2</v>
      </c>
      <c r="H13" s="503">
        <v>31</v>
      </c>
    </row>
    <row r="14" spans="1:8" ht="16.5" thickBot="1" x14ac:dyDescent="0.35">
      <c r="A14" s="776"/>
      <c r="B14" s="779"/>
      <c r="C14" s="500" t="s">
        <v>259</v>
      </c>
      <c r="D14" s="504">
        <v>3.08</v>
      </c>
      <c r="E14" s="502">
        <v>1.2500000000000001E-2</v>
      </c>
      <c r="F14" s="505">
        <v>0.16450000000000001</v>
      </c>
      <c r="G14" s="506" t="s">
        <v>2</v>
      </c>
      <c r="H14" s="507">
        <v>2.0899999999999998E-2</v>
      </c>
    </row>
    <row r="15" spans="1:8" x14ac:dyDescent="0.3">
      <c r="A15" s="769" t="s">
        <v>257</v>
      </c>
      <c r="B15" s="772" t="s">
        <v>33</v>
      </c>
      <c r="C15" s="483" t="s">
        <v>258</v>
      </c>
      <c r="D15" s="508">
        <f>SUM(E15:H15)</f>
        <v>131</v>
      </c>
      <c r="E15" s="509">
        <v>45</v>
      </c>
      <c r="F15" s="509">
        <v>68</v>
      </c>
      <c r="G15" s="509" t="s">
        <v>2</v>
      </c>
      <c r="H15" s="341">
        <v>18</v>
      </c>
    </row>
    <row r="16" spans="1:8" x14ac:dyDescent="0.3">
      <c r="A16" s="770"/>
      <c r="B16" s="773"/>
      <c r="C16" s="500" t="s">
        <v>259</v>
      </c>
      <c r="D16" s="510">
        <v>4.0399999999999998E-2</v>
      </c>
      <c r="E16" s="502">
        <v>3.1199999999999999E-2</v>
      </c>
      <c r="F16" s="502">
        <v>0.21940000000000001</v>
      </c>
      <c r="G16" s="511" t="s">
        <v>2</v>
      </c>
      <c r="H16" s="494">
        <v>1.21E-2</v>
      </c>
    </row>
    <row r="17" spans="1:8" x14ac:dyDescent="0.3">
      <c r="A17" s="770"/>
      <c r="B17" s="774" t="s">
        <v>31</v>
      </c>
      <c r="C17" s="497" t="s">
        <v>258</v>
      </c>
      <c r="D17" s="512">
        <f>SUM(E17:H17)</f>
        <v>429</v>
      </c>
      <c r="E17" s="277">
        <v>103</v>
      </c>
      <c r="F17" s="277">
        <v>225</v>
      </c>
      <c r="G17" s="277" t="s">
        <v>2</v>
      </c>
      <c r="H17" s="313">
        <v>101</v>
      </c>
    </row>
    <row r="18" spans="1:8" x14ac:dyDescent="0.3">
      <c r="A18" s="770"/>
      <c r="B18" s="773"/>
      <c r="C18" s="500" t="s">
        <v>259</v>
      </c>
      <c r="D18" s="510">
        <v>0.1323</v>
      </c>
      <c r="E18" s="502">
        <v>7.1400000000000005E-2</v>
      </c>
      <c r="F18" s="502">
        <v>0.7258</v>
      </c>
      <c r="G18" s="511" t="s">
        <v>2</v>
      </c>
      <c r="H18" s="494">
        <v>6.8099999999999994E-2</v>
      </c>
    </row>
    <row r="19" spans="1:8" x14ac:dyDescent="0.3">
      <c r="A19" s="770"/>
      <c r="B19" s="774" t="s">
        <v>34</v>
      </c>
      <c r="C19" s="497" t="s">
        <v>258</v>
      </c>
      <c r="D19" s="512">
        <f>SUM(E19:H19)</f>
        <v>39</v>
      </c>
      <c r="E19" s="277">
        <v>5</v>
      </c>
      <c r="F19" s="277">
        <v>24</v>
      </c>
      <c r="G19" s="277" t="s">
        <v>2</v>
      </c>
      <c r="H19" s="313">
        <v>10</v>
      </c>
    </row>
    <row r="20" spans="1:8" x14ac:dyDescent="0.3">
      <c r="A20" s="771"/>
      <c r="B20" s="773"/>
      <c r="C20" s="500" t="s">
        <v>259</v>
      </c>
      <c r="D20" s="176">
        <v>1.2E-2</v>
      </c>
      <c r="E20" s="513">
        <v>3.5000000000000001E-3</v>
      </c>
      <c r="F20" s="513">
        <v>7.7399999999999997E-2</v>
      </c>
      <c r="G20" s="514" t="s">
        <v>2</v>
      </c>
      <c r="H20" s="515">
        <v>6.7000000000000002E-3</v>
      </c>
    </row>
    <row r="21" spans="1:8" x14ac:dyDescent="0.3">
      <c r="A21" s="516"/>
      <c r="B21" s="324"/>
      <c r="C21" s="517"/>
      <c r="D21" s="518"/>
      <c r="E21" s="519"/>
      <c r="F21" s="519"/>
      <c r="G21" s="520"/>
      <c r="H21" s="519"/>
    </row>
    <row r="22" spans="1:8" ht="15" customHeight="1" x14ac:dyDescent="0.3">
      <c r="A22" s="757" t="s">
        <v>260</v>
      </c>
      <c r="B22" s="757"/>
      <c r="C22" s="757"/>
      <c r="D22" s="757"/>
      <c r="E22" s="757"/>
      <c r="F22" s="757"/>
      <c r="G22" s="757"/>
      <c r="H22" s="757"/>
    </row>
    <row r="23" spans="1:8" ht="15" customHeight="1" thickBot="1" x14ac:dyDescent="0.35">
      <c r="A23" s="760"/>
      <c r="B23" s="760"/>
      <c r="C23" s="760"/>
      <c r="D23" s="760"/>
      <c r="E23" s="760"/>
      <c r="F23" s="760"/>
      <c r="G23" s="760"/>
      <c r="H23" s="760"/>
    </row>
    <row r="24" spans="1:8" ht="15" customHeight="1" thickBot="1" x14ac:dyDescent="0.35">
      <c r="A24" s="483"/>
      <c r="B24" s="483"/>
      <c r="C24" s="483"/>
      <c r="D24" s="495" t="s">
        <v>18</v>
      </c>
      <c r="E24" s="495" t="s">
        <v>6</v>
      </c>
      <c r="F24" s="495" t="s">
        <v>226</v>
      </c>
      <c r="G24" s="495" t="s">
        <v>28</v>
      </c>
      <c r="H24" s="496" t="s">
        <v>91</v>
      </c>
    </row>
    <row r="25" spans="1:8" x14ac:dyDescent="0.3">
      <c r="A25" s="775" t="s">
        <v>256</v>
      </c>
      <c r="B25" s="777" t="s">
        <v>88</v>
      </c>
      <c r="C25" s="497" t="s">
        <v>258</v>
      </c>
      <c r="D25" s="498">
        <f>SUM(E25:H25)</f>
        <v>413</v>
      </c>
      <c r="E25" s="21">
        <v>134</v>
      </c>
      <c r="F25" s="21">
        <v>137</v>
      </c>
      <c r="G25" s="21">
        <v>1</v>
      </c>
      <c r="H25" s="521">
        <v>141</v>
      </c>
    </row>
    <row r="26" spans="1:8" x14ac:dyDescent="0.3">
      <c r="A26" s="775"/>
      <c r="B26" s="777"/>
      <c r="C26" s="500" t="s">
        <v>259</v>
      </c>
      <c r="D26" s="501">
        <v>0.1273</v>
      </c>
      <c r="E26" s="502">
        <v>9.2899999999999996E-2</v>
      </c>
      <c r="F26" s="502">
        <v>0.44190000000000002</v>
      </c>
      <c r="G26" s="502">
        <v>0.22220000000000001</v>
      </c>
      <c r="H26" s="522">
        <v>9.5100000000000004E-2</v>
      </c>
    </row>
    <row r="27" spans="1:8" x14ac:dyDescent="0.3">
      <c r="A27" s="775"/>
      <c r="B27" s="778" t="s">
        <v>87</v>
      </c>
      <c r="C27" s="497" t="s">
        <v>258</v>
      </c>
      <c r="D27" s="498">
        <f>SUM(E27:H27)</f>
        <v>92</v>
      </c>
      <c r="E27" s="253">
        <v>14</v>
      </c>
      <c r="F27" s="277">
        <v>27</v>
      </c>
      <c r="G27" s="277" t="s">
        <v>2</v>
      </c>
      <c r="H27" s="278">
        <v>51</v>
      </c>
    </row>
    <row r="28" spans="1:8" ht="16.5" thickBot="1" x14ac:dyDescent="0.35">
      <c r="A28" s="776"/>
      <c r="B28" s="779"/>
      <c r="C28" s="500" t="s">
        <v>259</v>
      </c>
      <c r="D28" s="504">
        <v>2.84</v>
      </c>
      <c r="E28" s="502">
        <v>9.7000000000000003E-3</v>
      </c>
      <c r="F28" s="505">
        <v>8.7099999999999997E-2</v>
      </c>
      <c r="G28" s="505">
        <v>0</v>
      </c>
      <c r="H28" s="523">
        <v>3.44E-2</v>
      </c>
    </row>
    <row r="29" spans="1:8" x14ac:dyDescent="0.3">
      <c r="A29" s="769" t="s">
        <v>257</v>
      </c>
      <c r="B29" s="772" t="s">
        <v>33</v>
      </c>
      <c r="C29" s="483" t="s">
        <v>258</v>
      </c>
      <c r="D29" s="508">
        <f>SUM(E29:H29)</f>
        <v>82</v>
      </c>
      <c r="E29" s="509">
        <v>20</v>
      </c>
      <c r="F29" s="509">
        <v>31</v>
      </c>
      <c r="G29" s="509">
        <v>1</v>
      </c>
      <c r="H29" s="341">
        <v>30</v>
      </c>
    </row>
    <row r="30" spans="1:8" x14ac:dyDescent="0.3">
      <c r="A30" s="770"/>
      <c r="B30" s="773"/>
      <c r="C30" s="500" t="s">
        <v>259</v>
      </c>
      <c r="D30" s="510">
        <v>2.53E-2</v>
      </c>
      <c r="E30" s="502">
        <v>1.3899999999999999E-2</v>
      </c>
      <c r="F30" s="502">
        <v>0.1</v>
      </c>
      <c r="G30" s="502">
        <v>0.22220000000000001</v>
      </c>
      <c r="H30" s="522">
        <v>2.0199999999999999E-2</v>
      </c>
    </row>
    <row r="31" spans="1:8" x14ac:dyDescent="0.3">
      <c r="A31" s="770"/>
      <c r="B31" s="774" t="s">
        <v>31</v>
      </c>
      <c r="C31" s="497" t="s">
        <v>258</v>
      </c>
      <c r="D31" s="512">
        <f>SUM(E31:H31)</f>
        <v>356</v>
      </c>
      <c r="E31" s="277">
        <v>102</v>
      </c>
      <c r="F31" s="277">
        <v>119</v>
      </c>
      <c r="G31" s="277" t="s">
        <v>2</v>
      </c>
      <c r="H31" s="313">
        <v>135</v>
      </c>
    </row>
    <row r="32" spans="1:8" x14ac:dyDescent="0.3">
      <c r="A32" s="770"/>
      <c r="B32" s="773"/>
      <c r="C32" s="500" t="s">
        <v>259</v>
      </c>
      <c r="D32" s="501">
        <v>0.10979999999999999</v>
      </c>
      <c r="E32" s="502">
        <v>7.0699999999999999E-2</v>
      </c>
      <c r="F32" s="502">
        <v>0.38390000000000002</v>
      </c>
      <c r="G32" s="502">
        <v>0</v>
      </c>
      <c r="H32" s="522">
        <v>9.11E-2</v>
      </c>
    </row>
    <row r="33" spans="1:8" x14ac:dyDescent="0.3">
      <c r="A33" s="770"/>
      <c r="B33" s="774" t="s">
        <v>34</v>
      </c>
      <c r="C33" s="497" t="s">
        <v>258</v>
      </c>
      <c r="D33" s="498">
        <f>SUM(E33:H33)</f>
        <v>67</v>
      </c>
      <c r="E33" s="277">
        <v>26</v>
      </c>
      <c r="F33" s="277">
        <v>14</v>
      </c>
      <c r="G33" s="277" t="s">
        <v>2</v>
      </c>
      <c r="H33" s="313">
        <v>27</v>
      </c>
    </row>
    <row r="34" spans="1:8" x14ac:dyDescent="0.3">
      <c r="A34" s="771"/>
      <c r="B34" s="773"/>
      <c r="C34" s="500" t="s">
        <v>259</v>
      </c>
      <c r="D34" s="176">
        <v>2.07E-2</v>
      </c>
      <c r="E34" s="157">
        <v>1.7999999999999999E-2</v>
      </c>
      <c r="F34" s="513">
        <v>4.5199999999999997E-2</v>
      </c>
      <c r="G34" s="157">
        <v>0</v>
      </c>
      <c r="H34" s="524">
        <v>1.8200000000000001E-2</v>
      </c>
    </row>
    <row r="37" spans="1:8" x14ac:dyDescent="0.3">
      <c r="A37" s="757" t="s">
        <v>265</v>
      </c>
      <c r="B37" s="757"/>
      <c r="C37" s="757"/>
      <c r="D37" s="757"/>
      <c r="E37" s="757"/>
      <c r="F37" s="757"/>
      <c r="G37" s="757"/>
    </row>
    <row r="38" spans="1:8" ht="16.5" thickBot="1" x14ac:dyDescent="0.35">
      <c r="A38" s="760"/>
      <c r="B38" s="760"/>
      <c r="C38" s="760"/>
      <c r="D38" s="760"/>
      <c r="E38" s="760"/>
      <c r="F38" s="760"/>
      <c r="G38" s="760"/>
    </row>
    <row r="39" spans="1:8" x14ac:dyDescent="0.3">
      <c r="C39" s="672" t="s">
        <v>262</v>
      </c>
      <c r="D39" s="672"/>
      <c r="E39" s="672"/>
      <c r="F39" s="672"/>
      <c r="G39" s="784">
        <v>2024</v>
      </c>
      <c r="H39" s="784"/>
    </row>
    <row r="40" spans="1:8" ht="24" customHeight="1" x14ac:dyDescent="0.3">
      <c r="A40" s="783" t="s">
        <v>64</v>
      </c>
      <c r="B40" s="783"/>
      <c r="C40" s="781" t="s">
        <v>263</v>
      </c>
      <c r="D40" s="781"/>
      <c r="E40" s="781"/>
      <c r="F40" s="781"/>
      <c r="G40" s="785">
        <v>4.9599999999999998E-2</v>
      </c>
      <c r="H40" s="786"/>
    </row>
    <row r="41" spans="1:8" ht="20.45" customHeight="1" x14ac:dyDescent="0.3">
      <c r="A41" s="783" t="s">
        <v>261</v>
      </c>
      <c r="B41" s="783"/>
      <c r="C41" s="782" t="s">
        <v>264</v>
      </c>
      <c r="D41" s="782"/>
      <c r="E41" s="782"/>
      <c r="F41" s="782"/>
      <c r="G41" s="787">
        <v>2.9000000000000001E-2</v>
      </c>
      <c r="H41" s="788"/>
    </row>
  </sheetData>
  <mergeCells count="25">
    <mergeCell ref="A37:G38"/>
    <mergeCell ref="C40:F40"/>
    <mergeCell ref="C41:F41"/>
    <mergeCell ref="A41:B41"/>
    <mergeCell ref="A40:B40"/>
    <mergeCell ref="G39:H39"/>
    <mergeCell ref="G40:H40"/>
    <mergeCell ref="G41:H41"/>
    <mergeCell ref="A6:B7"/>
    <mergeCell ref="A8:H9"/>
    <mergeCell ref="A25:A28"/>
    <mergeCell ref="B25:B26"/>
    <mergeCell ref="B27:B28"/>
    <mergeCell ref="A29:A34"/>
    <mergeCell ref="B29:B30"/>
    <mergeCell ref="B31:B32"/>
    <mergeCell ref="B33:B34"/>
    <mergeCell ref="A11:A14"/>
    <mergeCell ref="B11:B12"/>
    <mergeCell ref="B13:B14"/>
    <mergeCell ref="A15:A20"/>
    <mergeCell ref="B15:B16"/>
    <mergeCell ref="B17:B18"/>
    <mergeCell ref="B19:B20"/>
    <mergeCell ref="A22:H2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sheetPr>
  <dimension ref="A1:M47"/>
  <sheetViews>
    <sheetView showGridLines="0" zoomScaleNormal="100" workbookViewId="0">
      <selection activeCell="E32" sqref="E32"/>
    </sheetView>
  </sheetViews>
  <sheetFormatPr defaultColWidth="8.5703125" defaultRowHeight="12" x14ac:dyDescent="0.25"/>
  <cols>
    <col min="1" max="1" width="20.85546875" style="1" customWidth="1"/>
    <col min="2" max="2" width="13.5703125" style="1" customWidth="1"/>
    <col min="3" max="6" width="20.42578125" style="59" customWidth="1"/>
    <col min="7" max="7" width="21.4257812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13" ht="15" customHeight="1" x14ac:dyDescent="0.25"/>
    <row r="2" spans="1:13" ht="15" customHeight="1" x14ac:dyDescent="0.25"/>
    <row r="3" spans="1:13" ht="15" customHeight="1" x14ac:dyDescent="0.25"/>
    <row r="4" spans="1:13" ht="15" customHeight="1" x14ac:dyDescent="0.25">
      <c r="A4" s="484"/>
      <c r="B4" s="484"/>
    </row>
    <row r="5" spans="1:13" ht="15" customHeight="1" x14ac:dyDescent="0.25">
      <c r="A5" s="97"/>
      <c r="B5" s="97"/>
      <c r="C5" s="98"/>
      <c r="D5" s="98"/>
      <c r="E5" s="98"/>
      <c r="F5" s="98"/>
    </row>
    <row r="6" spans="1:13" ht="15" customHeight="1" x14ac:dyDescent="0.25">
      <c r="A6" s="797" t="s">
        <v>266</v>
      </c>
      <c r="B6" s="797"/>
    </row>
    <row r="7" spans="1:13" ht="15" customHeight="1" x14ac:dyDescent="0.25">
      <c r="A7" s="797"/>
      <c r="B7" s="797"/>
    </row>
    <row r="8" spans="1:13" ht="15" customHeight="1" x14ac:dyDescent="0.25">
      <c r="A8" s="757" t="s">
        <v>277</v>
      </c>
      <c r="B8" s="757"/>
      <c r="C8" s="757"/>
      <c r="D8" s="757"/>
    </row>
    <row r="9" spans="1:13" ht="15" customHeight="1" thickBot="1" x14ac:dyDescent="0.3">
      <c r="A9" s="760"/>
      <c r="B9" s="760"/>
      <c r="C9" s="760"/>
      <c r="D9" s="760"/>
      <c r="E9" s="17"/>
      <c r="F9" s="16"/>
      <c r="G9" s="2"/>
      <c r="H9" s="3"/>
      <c r="I9" s="3"/>
      <c r="J9" s="4"/>
      <c r="K9" s="4"/>
      <c r="L9" s="4"/>
    </row>
    <row r="10" spans="1:13" ht="15" customHeight="1" x14ac:dyDescent="0.25">
      <c r="A10" s="299"/>
      <c r="B10" s="299"/>
      <c r="C10" s="259" t="s">
        <v>18</v>
      </c>
      <c r="D10" s="268" t="s">
        <v>6</v>
      </c>
      <c r="E10" s="146" t="s">
        <v>226</v>
      </c>
      <c r="F10" s="274" t="s">
        <v>91</v>
      </c>
      <c r="G10" s="5"/>
      <c r="H10" s="6"/>
      <c r="I10" s="7"/>
      <c r="J10" s="8"/>
      <c r="K10" s="8"/>
      <c r="L10" s="8"/>
      <c r="M10" s="9"/>
    </row>
    <row r="11" spans="1:13" ht="15" customHeight="1" x14ac:dyDescent="0.25">
      <c r="A11" s="791" t="s">
        <v>242</v>
      </c>
      <c r="B11" s="261" t="s">
        <v>88</v>
      </c>
      <c r="C11" s="270">
        <f>SUM(D11:F11)</f>
        <v>31</v>
      </c>
      <c r="D11" s="248">
        <v>8</v>
      </c>
      <c r="E11" s="247">
        <v>0</v>
      </c>
      <c r="F11" s="376">
        <v>23</v>
      </c>
      <c r="G11" s="10"/>
      <c r="H11" s="11"/>
      <c r="I11" s="12"/>
      <c r="J11" s="12"/>
      <c r="K11" s="12"/>
      <c r="L11" s="12"/>
      <c r="M11" s="12"/>
    </row>
    <row r="12" spans="1:13" ht="15" customHeight="1" x14ac:dyDescent="0.25">
      <c r="A12" s="792"/>
      <c r="B12" s="261" t="s">
        <v>87</v>
      </c>
      <c r="C12" s="270">
        <f t="shared" ref="C12:C22" si="0">SUM(D12:F12)</f>
        <v>5</v>
      </c>
      <c r="D12" s="248">
        <v>3</v>
      </c>
      <c r="E12" s="247">
        <v>0</v>
      </c>
      <c r="F12" s="376">
        <v>2</v>
      </c>
      <c r="G12" s="10"/>
      <c r="H12" s="11"/>
      <c r="I12" s="12"/>
      <c r="J12" s="12"/>
      <c r="K12" s="12"/>
      <c r="L12" s="12"/>
      <c r="M12" s="12"/>
    </row>
    <row r="13" spans="1:13" ht="15" customHeight="1" x14ac:dyDescent="0.25">
      <c r="A13" s="707" t="s">
        <v>267</v>
      </c>
      <c r="B13" s="261" t="s">
        <v>88</v>
      </c>
      <c r="C13" s="270">
        <f t="shared" si="0"/>
        <v>71</v>
      </c>
      <c r="D13" s="253">
        <v>24</v>
      </c>
      <c r="E13" s="252">
        <v>33</v>
      </c>
      <c r="F13" s="313">
        <v>14</v>
      </c>
      <c r="H13" s="11"/>
      <c r="I13" s="12"/>
      <c r="J13" s="12"/>
      <c r="K13" s="12"/>
      <c r="L13" s="12"/>
      <c r="M13" s="12"/>
    </row>
    <row r="14" spans="1:13" ht="15" customHeight="1" x14ac:dyDescent="0.25">
      <c r="A14" s="709"/>
      <c r="B14" s="261" t="s">
        <v>87</v>
      </c>
      <c r="C14" s="270">
        <f t="shared" si="0"/>
        <v>13</v>
      </c>
      <c r="D14" s="253">
        <v>2</v>
      </c>
      <c r="E14" s="252">
        <v>7</v>
      </c>
      <c r="F14" s="313">
        <v>4</v>
      </c>
      <c r="H14" s="11"/>
      <c r="I14" s="12"/>
      <c r="J14" s="12"/>
      <c r="K14" s="12"/>
      <c r="L14" s="12"/>
      <c r="M14" s="12"/>
    </row>
    <row r="15" spans="1:13" ht="15" customHeight="1" x14ac:dyDescent="0.25">
      <c r="A15" s="707" t="s">
        <v>268</v>
      </c>
      <c r="B15" s="261" t="s">
        <v>88</v>
      </c>
      <c r="C15" s="270">
        <f t="shared" si="0"/>
        <v>60</v>
      </c>
      <c r="D15" s="253">
        <v>25</v>
      </c>
      <c r="E15" s="252">
        <v>9</v>
      </c>
      <c r="F15" s="313">
        <v>26</v>
      </c>
      <c r="H15" s="11"/>
      <c r="I15" s="12"/>
      <c r="J15" s="12"/>
      <c r="K15" s="12"/>
      <c r="L15" s="12"/>
      <c r="M15" s="12"/>
    </row>
    <row r="16" spans="1:13" ht="15" customHeight="1" x14ac:dyDescent="0.25">
      <c r="A16" s="709"/>
      <c r="B16" s="261" t="s">
        <v>87</v>
      </c>
      <c r="C16" s="270">
        <f t="shared" si="0"/>
        <v>20</v>
      </c>
      <c r="D16" s="253">
        <v>8</v>
      </c>
      <c r="E16" s="252">
        <v>0</v>
      </c>
      <c r="F16" s="313">
        <v>12</v>
      </c>
      <c r="H16" s="11"/>
      <c r="I16" s="12"/>
      <c r="J16" s="12"/>
      <c r="K16" s="12"/>
      <c r="L16" s="12"/>
      <c r="M16" s="12"/>
    </row>
    <row r="17" spans="1:13" ht="15" customHeight="1" x14ac:dyDescent="0.25">
      <c r="A17" s="793" t="s">
        <v>29</v>
      </c>
      <c r="B17" s="261" t="s">
        <v>88</v>
      </c>
      <c r="C17" s="270">
        <f t="shared" si="0"/>
        <v>78</v>
      </c>
      <c r="D17" s="253">
        <v>27</v>
      </c>
      <c r="E17" s="252">
        <v>24</v>
      </c>
      <c r="F17" s="313">
        <v>27</v>
      </c>
      <c r="G17" s="13"/>
      <c r="H17" s="11"/>
      <c r="I17" s="12"/>
      <c r="J17" s="12"/>
      <c r="K17" s="12"/>
      <c r="L17" s="12"/>
      <c r="M17" s="12"/>
    </row>
    <row r="18" spans="1:13" ht="15" customHeight="1" x14ac:dyDescent="0.25">
      <c r="A18" s="794"/>
      <c r="B18" s="261" t="s">
        <v>87</v>
      </c>
      <c r="C18" s="270">
        <f t="shared" si="0"/>
        <v>64</v>
      </c>
      <c r="D18" s="253">
        <v>26</v>
      </c>
      <c r="E18" s="252">
        <v>19</v>
      </c>
      <c r="F18" s="313">
        <v>19</v>
      </c>
      <c r="G18" s="13"/>
      <c r="H18" s="11"/>
      <c r="I18" s="12"/>
      <c r="J18" s="12"/>
      <c r="K18" s="12"/>
      <c r="L18" s="12"/>
      <c r="M18" s="12"/>
    </row>
    <row r="19" spans="1:13" ht="15" customHeight="1" x14ac:dyDescent="0.25">
      <c r="A19" s="707" t="s">
        <v>245</v>
      </c>
      <c r="B19" s="261" t="s">
        <v>88</v>
      </c>
      <c r="C19" s="270">
        <f t="shared" si="0"/>
        <v>62</v>
      </c>
      <c r="D19" s="253">
        <v>0</v>
      </c>
      <c r="E19" s="252">
        <v>37</v>
      </c>
      <c r="F19" s="313">
        <v>25</v>
      </c>
      <c r="G19" s="13"/>
      <c r="H19" s="11"/>
      <c r="I19" s="12"/>
      <c r="J19" s="12"/>
      <c r="K19" s="12"/>
      <c r="L19" s="12"/>
      <c r="M19" s="12"/>
    </row>
    <row r="20" spans="1:13" ht="15" customHeight="1" x14ac:dyDescent="0.25">
      <c r="A20" s="709"/>
      <c r="B20" s="261" t="s">
        <v>87</v>
      </c>
      <c r="C20" s="270">
        <f t="shared" si="0"/>
        <v>76</v>
      </c>
      <c r="D20" s="253">
        <v>18</v>
      </c>
      <c r="E20" s="252">
        <v>33</v>
      </c>
      <c r="F20" s="313">
        <v>25</v>
      </c>
      <c r="H20" s="11"/>
      <c r="I20" s="12"/>
      <c r="J20" s="12"/>
      <c r="K20" s="12"/>
      <c r="L20" s="12"/>
      <c r="M20" s="12"/>
    </row>
    <row r="21" spans="1:13" ht="15" customHeight="1" x14ac:dyDescent="0.25">
      <c r="A21" s="778" t="s">
        <v>269</v>
      </c>
      <c r="B21" s="261" t="s">
        <v>88</v>
      </c>
      <c r="C21" s="270">
        <f t="shared" si="0"/>
        <v>46</v>
      </c>
      <c r="D21" s="253">
        <v>20</v>
      </c>
      <c r="E21" s="253" t="s">
        <v>2</v>
      </c>
      <c r="F21" s="313">
        <v>26</v>
      </c>
      <c r="H21" s="11"/>
      <c r="I21" s="14"/>
      <c r="J21" s="14"/>
      <c r="K21" s="14"/>
      <c r="L21" s="14"/>
      <c r="M21" s="14"/>
    </row>
    <row r="22" spans="1:13" ht="15" customHeight="1" x14ac:dyDescent="0.25">
      <c r="A22" s="790"/>
      <c r="B22" s="261" t="s">
        <v>87</v>
      </c>
      <c r="C22" s="270">
        <f t="shared" si="0"/>
        <v>49</v>
      </c>
      <c r="D22" s="340">
        <v>15</v>
      </c>
      <c r="E22" s="340" t="s">
        <v>2</v>
      </c>
      <c r="F22" s="525">
        <v>34</v>
      </c>
      <c r="H22" s="11"/>
      <c r="I22" s="14"/>
      <c r="J22" s="14"/>
      <c r="K22" s="14"/>
      <c r="L22" s="14"/>
      <c r="M22" s="14"/>
    </row>
    <row r="23" spans="1:13" ht="15" customHeight="1" x14ac:dyDescent="0.25">
      <c r="A23" s="526"/>
      <c r="B23" s="527"/>
      <c r="C23" s="528"/>
      <c r="D23" s="462"/>
      <c r="E23" s="463"/>
      <c r="F23" s="462"/>
      <c r="H23" s="11"/>
      <c r="I23" s="14"/>
      <c r="J23" s="14"/>
      <c r="K23" s="14"/>
      <c r="L23" s="14"/>
      <c r="M23" s="14"/>
    </row>
    <row r="24" spans="1:13" ht="15" customHeight="1" x14ac:dyDescent="0.25">
      <c r="A24" s="757" t="s">
        <v>270</v>
      </c>
      <c r="B24" s="757"/>
      <c r="C24" s="757"/>
      <c r="D24" s="21"/>
      <c r="E24" s="21"/>
      <c r="F24" s="29"/>
      <c r="H24" s="11"/>
      <c r="I24" s="14"/>
      <c r="J24" s="14"/>
      <c r="K24" s="14"/>
      <c r="L24" s="14"/>
      <c r="M24" s="14"/>
    </row>
    <row r="25" spans="1:13" ht="15" customHeight="1" x14ac:dyDescent="0.25">
      <c r="A25" s="760"/>
      <c r="B25" s="760"/>
      <c r="C25" s="760"/>
      <c r="D25" s="19"/>
      <c r="E25" s="16"/>
      <c r="F25" s="16"/>
      <c r="G25" s="2"/>
      <c r="H25" s="3"/>
      <c r="I25" s="3"/>
      <c r="J25" s="4"/>
      <c r="K25" s="4"/>
      <c r="L25" s="4"/>
    </row>
    <row r="26" spans="1:13" ht="15" customHeight="1" x14ac:dyDescent="0.25">
      <c r="A26" s="299"/>
      <c r="B26" s="299"/>
      <c r="C26" s="259" t="s">
        <v>18</v>
      </c>
      <c r="D26" s="268" t="s">
        <v>6</v>
      </c>
      <c r="E26" s="146" t="s">
        <v>226</v>
      </c>
      <c r="F26" s="274" t="s">
        <v>91</v>
      </c>
      <c r="G26" s="5"/>
      <c r="H26" s="6"/>
      <c r="I26" s="7"/>
      <c r="J26" s="8"/>
      <c r="K26" s="8"/>
      <c r="L26" s="8"/>
      <c r="M26" s="9"/>
    </row>
    <row r="27" spans="1:13" ht="15" customHeight="1" x14ac:dyDescent="0.25">
      <c r="A27" s="795" t="s">
        <v>271</v>
      </c>
      <c r="B27" s="795"/>
      <c r="C27" s="270">
        <v>54690</v>
      </c>
      <c r="D27" s="248">
        <v>24409</v>
      </c>
      <c r="E27" s="247">
        <v>125372</v>
      </c>
      <c r="F27" s="376">
        <v>17769</v>
      </c>
      <c r="G27" s="10"/>
      <c r="H27" s="11"/>
      <c r="I27" s="12"/>
      <c r="J27" s="12"/>
      <c r="K27" s="12"/>
      <c r="L27" s="12"/>
      <c r="M27" s="12"/>
    </row>
    <row r="28" spans="1:13" ht="15" customHeight="1" x14ac:dyDescent="0.25">
      <c r="A28" s="795" t="s">
        <v>272</v>
      </c>
      <c r="B28" s="795"/>
      <c r="C28" s="270">
        <v>4549</v>
      </c>
      <c r="D28" s="253">
        <v>3810</v>
      </c>
      <c r="E28" s="252">
        <f>112+28</f>
        <v>140</v>
      </c>
      <c r="F28" s="313">
        <v>739</v>
      </c>
      <c r="H28" s="11"/>
      <c r="I28" s="12"/>
      <c r="J28" s="12"/>
      <c r="K28" s="12"/>
      <c r="L28" s="12"/>
      <c r="M28" s="12"/>
    </row>
    <row r="29" spans="1:13" ht="15" customHeight="1" x14ac:dyDescent="0.25">
      <c r="A29" s="795" t="s">
        <v>273</v>
      </c>
      <c r="B29" s="795"/>
      <c r="C29" s="270">
        <v>8032</v>
      </c>
      <c r="D29" s="253" t="s">
        <v>2</v>
      </c>
      <c r="E29" s="252" t="s">
        <v>2</v>
      </c>
      <c r="F29" s="313">
        <v>8032</v>
      </c>
      <c r="H29" s="11"/>
      <c r="I29" s="12"/>
      <c r="J29" s="12"/>
      <c r="K29" s="12"/>
      <c r="L29" s="12"/>
      <c r="M29" s="12"/>
    </row>
    <row r="30" spans="1:13" ht="15" customHeight="1" x14ac:dyDescent="0.25">
      <c r="A30" s="789" t="s">
        <v>274</v>
      </c>
      <c r="B30" s="789"/>
      <c r="C30" s="270">
        <v>12509</v>
      </c>
      <c r="D30" s="253">
        <v>2659</v>
      </c>
      <c r="E30" s="252" t="s">
        <v>2</v>
      </c>
      <c r="F30" s="313">
        <v>9850</v>
      </c>
      <c r="G30" s="13"/>
      <c r="H30" s="11"/>
      <c r="I30" s="12"/>
      <c r="J30" s="12"/>
      <c r="K30" s="12"/>
      <c r="L30" s="12"/>
      <c r="M30" s="12"/>
    </row>
    <row r="31" spans="1:13" ht="15" customHeight="1" x14ac:dyDescent="0.25">
      <c r="A31" s="789" t="s">
        <v>275</v>
      </c>
      <c r="B31" s="789"/>
      <c r="C31" s="270">
        <f>SUM(D31:F31)</f>
        <v>79780</v>
      </c>
      <c r="D31" s="253">
        <v>30878</v>
      </c>
      <c r="E31" s="252">
        <v>12512</v>
      </c>
      <c r="F31" s="313">
        <v>36390</v>
      </c>
    </row>
    <row r="32" spans="1:13" ht="15" customHeight="1" x14ac:dyDescent="0.25">
      <c r="A32" s="526"/>
      <c r="B32" s="527"/>
      <c r="C32" s="528"/>
      <c r="D32" s="462"/>
      <c r="E32" s="463"/>
      <c r="F32" s="462"/>
      <c r="H32" s="11"/>
      <c r="I32" s="14"/>
      <c r="J32" s="14"/>
      <c r="K32" s="14"/>
      <c r="L32" s="14"/>
      <c r="M32" s="14"/>
    </row>
    <row r="33" spans="1:13" ht="15" customHeight="1" x14ac:dyDescent="0.25">
      <c r="A33" s="757" t="s">
        <v>276</v>
      </c>
      <c r="B33" s="757"/>
      <c r="C33" s="757"/>
      <c r="D33" s="757"/>
      <c r="E33" s="757"/>
      <c r="F33" s="796"/>
      <c r="H33" s="11"/>
      <c r="I33" s="14"/>
      <c r="J33" s="14"/>
      <c r="K33" s="14"/>
      <c r="L33" s="14"/>
      <c r="M33" s="14"/>
    </row>
    <row r="34" spans="1:13" ht="15" customHeight="1" x14ac:dyDescent="0.25">
      <c r="A34" s="760"/>
      <c r="B34" s="760"/>
      <c r="C34" s="760"/>
      <c r="D34" s="760"/>
      <c r="E34" s="760"/>
      <c r="F34" s="761"/>
    </row>
    <row r="35" spans="1:13" ht="15" customHeight="1" x14ac:dyDescent="0.25">
      <c r="A35" s="299"/>
      <c r="B35" s="299"/>
      <c r="C35" s="259" t="s">
        <v>18</v>
      </c>
      <c r="D35" s="268" t="s">
        <v>6</v>
      </c>
      <c r="E35" s="146" t="s">
        <v>226</v>
      </c>
      <c r="F35" s="274" t="s">
        <v>91</v>
      </c>
    </row>
    <row r="36" spans="1:13" ht="15" customHeight="1" x14ac:dyDescent="0.25">
      <c r="A36" s="795" t="s">
        <v>271</v>
      </c>
      <c r="B36" s="795"/>
      <c r="C36" s="270">
        <f>SUM(D36:F36)</f>
        <v>3487</v>
      </c>
      <c r="D36" s="248">
        <v>1779</v>
      </c>
      <c r="E36" s="247">
        <v>363</v>
      </c>
      <c r="F36" s="376">
        <v>1345</v>
      </c>
    </row>
    <row r="37" spans="1:13" ht="15" customHeight="1" x14ac:dyDescent="0.25">
      <c r="A37" s="795" t="s">
        <v>272</v>
      </c>
      <c r="B37" s="795"/>
      <c r="C37" s="270">
        <f>SUM(D37:F37)</f>
        <v>1939</v>
      </c>
      <c r="D37" s="253">
        <v>975</v>
      </c>
      <c r="E37" s="252">
        <v>872</v>
      </c>
      <c r="F37" s="313">
        <v>92</v>
      </c>
    </row>
    <row r="38" spans="1:13" ht="15" customHeight="1" x14ac:dyDescent="0.25">
      <c r="A38" s="795" t="s">
        <v>273</v>
      </c>
      <c r="B38" s="795"/>
      <c r="C38" s="270">
        <f>SUM(D38:F38)</f>
        <v>1341</v>
      </c>
      <c r="D38" s="253" t="s">
        <v>2</v>
      </c>
      <c r="E38" s="252" t="s">
        <v>2</v>
      </c>
      <c r="F38" s="313">
        <v>1341</v>
      </c>
    </row>
    <row r="39" spans="1:13" ht="15" customHeight="1" x14ac:dyDescent="0.25">
      <c r="A39" s="789" t="s">
        <v>274</v>
      </c>
      <c r="B39" s="789"/>
      <c r="C39" s="270">
        <f>SUM(D39:F39)</f>
        <v>1930</v>
      </c>
      <c r="D39" s="253">
        <v>690</v>
      </c>
      <c r="E39" s="252" t="s">
        <v>2</v>
      </c>
      <c r="F39" s="376">
        <v>1240</v>
      </c>
    </row>
    <row r="40" spans="1:13" ht="15" customHeight="1" x14ac:dyDescent="0.25">
      <c r="A40" s="789" t="s">
        <v>275</v>
      </c>
      <c r="B40" s="789"/>
      <c r="C40" s="270">
        <f>SUM(D40:F40)</f>
        <v>6836</v>
      </c>
      <c r="D40" s="253">
        <v>1808</v>
      </c>
      <c r="E40" s="252">
        <v>1010</v>
      </c>
      <c r="F40" s="313">
        <f>SUM(F36:F39)</f>
        <v>4018</v>
      </c>
    </row>
    <row r="42" spans="1:13" x14ac:dyDescent="0.25">
      <c r="A42" s="35"/>
    </row>
    <row r="44" spans="1:13" x14ac:dyDescent="0.25">
      <c r="A44" s="35"/>
      <c r="B44" s="35"/>
    </row>
    <row r="47" spans="1:13" x14ac:dyDescent="0.25">
      <c r="A47" s="529"/>
    </row>
  </sheetData>
  <mergeCells count="20">
    <mergeCell ref="A8:D9"/>
    <mergeCell ref="A24:C25"/>
    <mergeCell ref="A33:F34"/>
    <mergeCell ref="A6:B7"/>
    <mergeCell ref="A38:B38"/>
    <mergeCell ref="A39:B39"/>
    <mergeCell ref="A40:B40"/>
    <mergeCell ref="A21:A22"/>
    <mergeCell ref="A11:A12"/>
    <mergeCell ref="A13:A14"/>
    <mergeCell ref="A15:A16"/>
    <mergeCell ref="A17:A18"/>
    <mergeCell ref="A19:A20"/>
    <mergeCell ref="A27:B27"/>
    <mergeCell ref="A28:B28"/>
    <mergeCell ref="A29:B29"/>
    <mergeCell ref="A30:B30"/>
    <mergeCell ref="A31:B31"/>
    <mergeCell ref="A36:B36"/>
    <mergeCell ref="A37:B3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4922C"/>
  </sheetPr>
  <dimension ref="A1:Q36"/>
  <sheetViews>
    <sheetView showGridLines="0" zoomScaleNormal="100" workbookViewId="0">
      <selection activeCell="F31" sqref="F31"/>
    </sheetView>
  </sheetViews>
  <sheetFormatPr defaultColWidth="9.140625" defaultRowHeight="15.75" x14ac:dyDescent="0.3"/>
  <cols>
    <col min="1" max="1" width="23.42578125" style="61" customWidth="1"/>
    <col min="2" max="2" width="13.140625" style="61" customWidth="1"/>
    <col min="3" max="3" width="11.42578125" style="61" customWidth="1"/>
    <col min="4" max="4" width="13.85546875" style="61" customWidth="1"/>
    <col min="5" max="5" width="11.42578125" style="61" customWidth="1"/>
    <col min="6" max="6" width="13.42578125" style="61" customWidth="1"/>
    <col min="7" max="8" width="11.42578125" style="61" customWidth="1"/>
    <col min="9" max="16384" width="9.140625" style="61"/>
  </cols>
  <sheetData>
    <row r="1" spans="1:17" ht="15" customHeight="1" x14ac:dyDescent="0.3">
      <c r="B1" s="60"/>
    </row>
    <row r="2" spans="1:17" ht="15" customHeight="1" x14ac:dyDescent="0.3">
      <c r="B2" s="60"/>
    </row>
    <row r="3" spans="1:17" ht="15" customHeight="1" x14ac:dyDescent="0.3">
      <c r="B3" s="60"/>
    </row>
    <row r="4" spans="1:17" ht="15" customHeight="1" x14ac:dyDescent="0.3">
      <c r="B4" s="60"/>
    </row>
    <row r="5" spans="1:17" x14ac:dyDescent="0.3">
      <c r="A5" s="92"/>
      <c r="B5" s="93"/>
      <c r="C5" s="92"/>
      <c r="D5" s="92"/>
      <c r="E5" s="92"/>
      <c r="F5" s="92"/>
      <c r="G5" s="92"/>
      <c r="H5" s="92"/>
      <c r="I5" s="92"/>
      <c r="J5" s="92"/>
      <c r="K5" s="92"/>
      <c r="L5" s="92"/>
      <c r="M5" s="92"/>
      <c r="N5" s="92"/>
      <c r="O5" s="117"/>
      <c r="P5" s="117"/>
      <c r="Q5" s="117"/>
    </row>
    <row r="6" spans="1:17" x14ac:dyDescent="0.3">
      <c r="A6" s="117"/>
      <c r="B6" s="118"/>
      <c r="C6" s="117"/>
      <c r="D6" s="117"/>
      <c r="E6" s="117"/>
      <c r="F6" s="117"/>
      <c r="G6" s="117"/>
      <c r="H6" s="117"/>
      <c r="I6" s="117"/>
    </row>
    <row r="7" spans="1:17" x14ac:dyDescent="0.3">
      <c r="B7" s="118"/>
      <c r="C7" s="117"/>
      <c r="D7" s="117"/>
      <c r="E7" s="117"/>
      <c r="F7" s="117"/>
      <c r="G7" s="117"/>
      <c r="H7" s="117"/>
      <c r="I7" s="117"/>
    </row>
    <row r="8" spans="1:17" x14ac:dyDescent="0.3">
      <c r="A8" s="117"/>
      <c r="B8" s="118"/>
      <c r="C8" s="117"/>
      <c r="D8" s="117"/>
      <c r="E8" s="117"/>
      <c r="F8" s="117"/>
      <c r="G8" s="117"/>
      <c r="H8" s="117"/>
      <c r="I8" s="117"/>
    </row>
    <row r="9" spans="1:17" x14ac:dyDescent="0.3">
      <c r="A9" s="117"/>
      <c r="B9" s="118"/>
      <c r="C9" s="117"/>
      <c r="D9" s="117"/>
      <c r="E9" s="117"/>
      <c r="F9" s="117"/>
      <c r="G9" s="117"/>
      <c r="H9" s="117"/>
      <c r="I9" s="117"/>
    </row>
    <row r="10" spans="1:17" x14ac:dyDescent="0.3">
      <c r="A10" s="117"/>
      <c r="B10" s="118"/>
      <c r="C10" s="117"/>
      <c r="D10" s="117"/>
      <c r="E10" s="117"/>
      <c r="F10" s="117"/>
      <c r="G10" s="117"/>
      <c r="H10" s="117"/>
      <c r="I10" s="117"/>
    </row>
    <row r="11" spans="1:17" x14ac:dyDescent="0.3">
      <c r="A11" s="117"/>
      <c r="B11" s="118"/>
      <c r="C11" s="117"/>
      <c r="D11" s="117"/>
      <c r="E11" s="117"/>
      <c r="F11" s="117"/>
      <c r="G11" s="117"/>
      <c r="H11" s="117"/>
      <c r="I11" s="117"/>
    </row>
    <row r="12" spans="1:17" x14ac:dyDescent="0.3">
      <c r="A12" s="117"/>
      <c r="B12" s="118"/>
      <c r="C12" s="117"/>
      <c r="D12" s="117"/>
      <c r="E12" s="117"/>
      <c r="F12" s="117"/>
      <c r="G12" s="117"/>
      <c r="H12" s="117"/>
      <c r="I12" s="117"/>
    </row>
    <row r="13" spans="1:17" x14ac:dyDescent="0.3">
      <c r="A13" s="117"/>
      <c r="B13" s="118"/>
      <c r="C13" s="117"/>
      <c r="D13" s="117"/>
      <c r="E13" s="117"/>
      <c r="F13" s="117"/>
      <c r="G13" s="117"/>
      <c r="H13" s="117"/>
      <c r="I13" s="117"/>
    </row>
    <row r="14" spans="1:17" x14ac:dyDescent="0.3">
      <c r="A14" s="117"/>
      <c r="B14" s="118"/>
      <c r="C14" s="117"/>
      <c r="D14" s="117"/>
      <c r="E14" s="117"/>
      <c r="F14" s="117"/>
      <c r="G14" s="117"/>
      <c r="H14" s="117"/>
      <c r="I14" s="117"/>
    </row>
    <row r="15" spans="1:17" x14ac:dyDescent="0.3">
      <c r="A15" s="117"/>
      <c r="B15" s="118"/>
      <c r="C15" s="117"/>
      <c r="D15" s="117"/>
      <c r="E15" s="117"/>
      <c r="F15" s="117"/>
      <c r="G15" s="117"/>
      <c r="H15" s="117"/>
      <c r="I15" s="117"/>
    </row>
    <row r="16" spans="1:17" x14ac:dyDescent="0.3">
      <c r="A16" s="117"/>
      <c r="B16" s="118"/>
      <c r="C16" s="117"/>
      <c r="D16" s="117"/>
      <c r="E16" s="117"/>
      <c r="F16" s="117"/>
      <c r="G16" s="117"/>
      <c r="H16" s="117"/>
      <c r="I16" s="117"/>
    </row>
    <row r="17" spans="1:17" x14ac:dyDescent="0.3">
      <c r="A17" s="117"/>
      <c r="B17" s="118"/>
      <c r="C17" s="117"/>
      <c r="D17" s="117"/>
      <c r="E17" s="117"/>
      <c r="F17" s="117"/>
      <c r="G17" s="117"/>
      <c r="H17" s="117"/>
      <c r="I17" s="117"/>
    </row>
    <row r="18" spans="1:17" x14ac:dyDescent="0.3">
      <c r="A18" s="117"/>
      <c r="B18" s="118"/>
      <c r="C18" s="117"/>
      <c r="D18" s="117"/>
      <c r="E18" s="117"/>
      <c r="F18" s="117"/>
      <c r="G18" s="117"/>
      <c r="H18" s="117"/>
      <c r="I18" s="117"/>
    </row>
    <row r="19" spans="1:17" x14ac:dyDescent="0.3">
      <c r="A19" s="117"/>
      <c r="B19" s="118"/>
      <c r="C19" s="117"/>
      <c r="D19" s="117"/>
      <c r="E19" s="117"/>
      <c r="F19" s="117"/>
      <c r="G19" s="117"/>
      <c r="H19" s="117"/>
      <c r="I19" s="117"/>
    </row>
    <row r="20" spans="1:17" ht="15" customHeight="1" x14ac:dyDescent="0.3">
      <c r="A20" s="740" t="s">
        <v>278</v>
      </c>
      <c r="B20" s="740"/>
      <c r="C20" s="740"/>
      <c r="D20" s="740"/>
      <c r="E20" s="740"/>
      <c r="F20" s="740"/>
      <c r="G20" s="740"/>
      <c r="H20" s="740"/>
      <c r="I20" s="740"/>
      <c r="J20" s="740"/>
      <c r="K20" s="740"/>
      <c r="L20" s="740"/>
      <c r="M20" s="740"/>
      <c r="N20" s="740"/>
      <c r="O20" s="372"/>
      <c r="P20" s="372"/>
      <c r="Q20" s="372"/>
    </row>
    <row r="21" spans="1:17" ht="15" customHeight="1" x14ac:dyDescent="0.3">
      <c r="A21" s="740"/>
      <c r="B21" s="740"/>
      <c r="C21" s="740"/>
      <c r="D21" s="740"/>
      <c r="E21" s="740"/>
      <c r="F21" s="740"/>
      <c r="G21" s="740"/>
      <c r="H21" s="740"/>
      <c r="I21" s="740"/>
      <c r="J21" s="740"/>
      <c r="K21" s="740"/>
      <c r="L21" s="740"/>
      <c r="M21" s="740"/>
      <c r="N21" s="740"/>
      <c r="O21" s="372"/>
      <c r="P21" s="372"/>
      <c r="Q21" s="372"/>
    </row>
    <row r="22" spans="1:17" ht="15" customHeight="1" x14ac:dyDescent="0.3">
      <c r="A22" s="740"/>
      <c r="B22" s="740"/>
      <c r="C22" s="740"/>
      <c r="D22" s="740"/>
      <c r="E22" s="740"/>
      <c r="F22" s="740"/>
      <c r="G22" s="740"/>
      <c r="H22" s="740"/>
      <c r="I22" s="740"/>
      <c r="J22" s="740"/>
      <c r="K22" s="740"/>
      <c r="L22" s="740"/>
      <c r="M22" s="740"/>
      <c r="N22" s="740"/>
      <c r="O22" s="372"/>
      <c r="P22" s="372"/>
      <c r="Q22" s="372"/>
    </row>
    <row r="23" spans="1:17" ht="15" customHeight="1" x14ac:dyDescent="0.3">
      <c r="A23" s="740"/>
      <c r="B23" s="740"/>
      <c r="C23" s="740"/>
      <c r="D23" s="740"/>
      <c r="E23" s="740"/>
      <c r="F23" s="740"/>
      <c r="G23" s="740"/>
      <c r="H23" s="740"/>
      <c r="I23" s="740"/>
      <c r="J23" s="740"/>
      <c r="K23" s="740"/>
      <c r="L23" s="740"/>
      <c r="M23" s="740"/>
      <c r="N23" s="740"/>
      <c r="O23" s="372"/>
      <c r="P23" s="372"/>
      <c r="Q23" s="372"/>
    </row>
    <row r="24" spans="1:17" ht="15" customHeight="1" x14ac:dyDescent="0.3">
      <c r="A24" s="740"/>
      <c r="B24" s="740"/>
      <c r="C24" s="740"/>
      <c r="D24" s="740"/>
      <c r="E24" s="740"/>
      <c r="F24" s="740"/>
      <c r="G24" s="740"/>
      <c r="H24" s="740"/>
      <c r="I24" s="740"/>
      <c r="J24" s="740"/>
      <c r="K24" s="740"/>
      <c r="L24" s="740"/>
      <c r="M24" s="740"/>
      <c r="N24" s="740"/>
      <c r="O24" s="372"/>
      <c r="P24" s="372"/>
      <c r="Q24" s="372"/>
    </row>
    <row r="25" spans="1:17" ht="15" customHeight="1" x14ac:dyDescent="0.3">
      <c r="A25" s="740"/>
      <c r="B25" s="740"/>
      <c r="C25" s="740"/>
      <c r="D25" s="740"/>
      <c r="E25" s="740"/>
      <c r="F25" s="740"/>
      <c r="G25" s="740"/>
      <c r="H25" s="740"/>
      <c r="I25" s="740"/>
      <c r="J25" s="740"/>
      <c r="K25" s="740"/>
      <c r="L25" s="740"/>
      <c r="M25" s="740"/>
      <c r="N25" s="740"/>
      <c r="O25" s="372"/>
      <c r="P25" s="372"/>
      <c r="Q25" s="372"/>
    </row>
    <row r="26" spans="1:17" ht="15" customHeight="1" x14ac:dyDescent="0.3">
      <c r="A26" s="740"/>
      <c r="B26" s="740"/>
      <c r="C26" s="740"/>
      <c r="D26" s="740"/>
      <c r="E26" s="740"/>
      <c r="F26" s="740"/>
      <c r="G26" s="740"/>
      <c r="H26" s="740"/>
      <c r="I26" s="740"/>
      <c r="J26" s="740"/>
      <c r="K26" s="740"/>
      <c r="L26" s="740"/>
      <c r="M26" s="740"/>
      <c r="N26" s="740"/>
      <c r="O26" s="372"/>
      <c r="P26" s="372"/>
      <c r="Q26" s="372"/>
    </row>
    <row r="27" spans="1:17" ht="15" customHeight="1" x14ac:dyDescent="0.3">
      <c r="A27" s="740"/>
      <c r="B27" s="740"/>
      <c r="C27" s="740"/>
      <c r="D27" s="740"/>
      <c r="E27" s="740"/>
      <c r="F27" s="740"/>
      <c r="G27" s="740"/>
      <c r="H27" s="740"/>
      <c r="I27" s="740"/>
      <c r="J27" s="740"/>
      <c r="K27" s="740"/>
      <c r="L27" s="740"/>
      <c r="M27" s="740"/>
      <c r="N27" s="740"/>
      <c r="O27" s="372"/>
      <c r="P27" s="372"/>
      <c r="Q27" s="372"/>
    </row>
    <row r="28" spans="1:17" ht="15" customHeight="1" x14ac:dyDescent="0.3">
      <c r="A28" s="765" t="s">
        <v>279</v>
      </c>
      <c r="B28" s="765"/>
      <c r="C28" s="765"/>
      <c r="D28" s="765"/>
      <c r="E28" s="117"/>
      <c r="F28" s="117"/>
      <c r="G28" s="117"/>
      <c r="H28" s="372"/>
      <c r="I28" s="372"/>
      <c r="J28" s="372"/>
      <c r="K28" s="372"/>
      <c r="L28" s="372"/>
      <c r="M28" s="372"/>
      <c r="N28" s="372"/>
      <c r="O28" s="372"/>
      <c r="P28" s="372"/>
      <c r="Q28" s="372"/>
    </row>
    <row r="29" spans="1:17" ht="15" customHeight="1" thickBot="1" x14ac:dyDescent="0.35">
      <c r="A29" s="767"/>
      <c r="B29" s="767"/>
      <c r="C29" s="767"/>
      <c r="D29" s="767"/>
      <c r="E29" s="28"/>
      <c r="F29" s="28"/>
      <c r="G29" s="28"/>
      <c r="H29" s="372"/>
      <c r="I29" s="372"/>
      <c r="J29" s="372"/>
      <c r="K29" s="372"/>
      <c r="L29" s="372"/>
      <c r="M29" s="372"/>
      <c r="N29" s="372"/>
      <c r="O29" s="372"/>
      <c r="P29" s="372"/>
      <c r="Q29" s="372"/>
    </row>
    <row r="30" spans="1:17" ht="15" customHeight="1" x14ac:dyDescent="0.3">
      <c r="A30" s="374"/>
      <c r="B30" s="259" t="s">
        <v>280</v>
      </c>
      <c r="C30" s="375" t="s">
        <v>281</v>
      </c>
      <c r="D30" s="146" t="s">
        <v>282</v>
      </c>
      <c r="E30" s="192" t="s">
        <v>283</v>
      </c>
      <c r="F30" s="192" t="s">
        <v>285</v>
      </c>
      <c r="G30" s="274" t="s">
        <v>284</v>
      </c>
      <c r="H30" s="372"/>
      <c r="I30" s="372"/>
      <c r="J30" s="372"/>
      <c r="K30" s="372"/>
      <c r="L30" s="372"/>
      <c r="M30" s="372"/>
      <c r="N30" s="372"/>
      <c r="O30" s="372"/>
      <c r="P30" s="372"/>
      <c r="Q30" s="372"/>
    </row>
    <row r="31" spans="1:17" ht="15" customHeight="1" x14ac:dyDescent="0.3">
      <c r="A31" s="175" t="s">
        <v>35</v>
      </c>
      <c r="B31" s="567">
        <v>3.8</v>
      </c>
      <c r="C31" s="530">
        <v>46014</v>
      </c>
      <c r="D31" s="568">
        <v>3.6</v>
      </c>
      <c r="E31" s="530">
        <v>45096</v>
      </c>
      <c r="F31" s="569">
        <v>3.3</v>
      </c>
      <c r="G31" s="531">
        <v>44823</v>
      </c>
      <c r="H31" s="372"/>
      <c r="I31" s="372"/>
      <c r="J31" s="372"/>
      <c r="K31" s="372"/>
      <c r="L31" s="372"/>
      <c r="M31" s="372"/>
      <c r="N31" s="372"/>
      <c r="O31" s="372"/>
      <c r="P31" s="372"/>
      <c r="Q31" s="372"/>
    </row>
    <row r="32" spans="1:17" x14ac:dyDescent="0.3">
      <c r="A32" s="180" t="s">
        <v>36</v>
      </c>
      <c r="B32" s="270" t="s">
        <v>37</v>
      </c>
      <c r="C32" s="530">
        <v>45742</v>
      </c>
      <c r="D32" s="253" t="s">
        <v>38</v>
      </c>
      <c r="E32" s="530">
        <v>45019</v>
      </c>
      <c r="F32" s="252" t="s">
        <v>39</v>
      </c>
      <c r="G32" s="531">
        <v>44649</v>
      </c>
    </row>
    <row r="33" spans="1:7" x14ac:dyDescent="0.3">
      <c r="A33" s="180" t="s">
        <v>40</v>
      </c>
      <c r="B33" s="567">
        <v>28.4</v>
      </c>
      <c r="C33" s="530">
        <v>45532</v>
      </c>
      <c r="D33" s="532">
        <v>28.6</v>
      </c>
      <c r="E33" s="530">
        <v>44981</v>
      </c>
      <c r="F33" s="533">
        <v>37.200000000000003</v>
      </c>
      <c r="G33" s="531">
        <v>44860</v>
      </c>
    </row>
    <row r="34" spans="1:7" x14ac:dyDescent="0.3">
      <c r="A34" s="180" t="s">
        <v>41</v>
      </c>
      <c r="B34" s="270" t="s">
        <v>42</v>
      </c>
      <c r="C34" s="530">
        <v>45740</v>
      </c>
      <c r="D34" s="252" t="s">
        <v>42</v>
      </c>
      <c r="E34" s="534">
        <v>2023</v>
      </c>
      <c r="F34" s="252" t="s">
        <v>42</v>
      </c>
      <c r="G34" s="535">
        <v>2022</v>
      </c>
    </row>
    <row r="35" spans="1:7" x14ac:dyDescent="0.3">
      <c r="A35" s="175" t="s">
        <v>43</v>
      </c>
      <c r="B35" s="270" t="s">
        <v>44</v>
      </c>
      <c r="C35" s="530">
        <v>45740</v>
      </c>
      <c r="D35" s="187" t="s">
        <v>44</v>
      </c>
      <c r="E35" s="536">
        <v>2023</v>
      </c>
      <c r="F35" s="188" t="s">
        <v>44</v>
      </c>
      <c r="G35" s="535">
        <v>2022</v>
      </c>
    </row>
    <row r="36" spans="1:7" x14ac:dyDescent="0.3">
      <c r="A36" s="537"/>
      <c r="B36" s="538"/>
      <c r="C36" s="538"/>
      <c r="D36" s="537"/>
      <c r="E36" s="538"/>
      <c r="F36" s="538"/>
      <c r="G36" s="539"/>
    </row>
  </sheetData>
  <mergeCells count="2">
    <mergeCell ref="A20:N27"/>
    <mergeCell ref="A28:D2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N75"/>
  <sheetViews>
    <sheetView showGridLines="0" zoomScaleNormal="100" workbookViewId="0">
      <selection activeCell="C19" sqref="C19"/>
    </sheetView>
  </sheetViews>
  <sheetFormatPr defaultColWidth="8.5703125" defaultRowHeight="12" x14ac:dyDescent="0.25"/>
  <cols>
    <col min="1" max="1" width="50.42578125" style="1" customWidth="1"/>
    <col min="2" max="6" width="20.42578125" style="59" customWidth="1"/>
    <col min="7" max="7" width="24.42578125" style="139" customWidth="1"/>
    <col min="8" max="8" width="21.42578125" style="139" customWidth="1"/>
    <col min="9" max="9" width="24.42578125" style="1" customWidth="1"/>
    <col min="10" max="11" width="11.42578125" style="1" customWidth="1"/>
    <col min="12" max="12" width="13.42578125" style="1" customWidth="1"/>
    <col min="13" max="13" width="10.5703125" style="1" customWidth="1"/>
    <col min="14" max="14" width="11.5703125" style="1" customWidth="1"/>
    <col min="15" max="16384" width="8.5703125" style="1"/>
  </cols>
  <sheetData>
    <row r="1" spans="1:14" ht="15" customHeight="1" x14ac:dyDescent="0.3">
      <c r="A1" s="122"/>
      <c r="B1" s="123"/>
      <c r="C1" s="124"/>
      <c r="D1" s="125"/>
      <c r="E1" s="124"/>
      <c r="F1" s="236"/>
      <c r="G1" s="126"/>
      <c r="H1" s="126"/>
      <c r="I1" s="69"/>
    </row>
    <row r="2" spans="1:14" ht="15" customHeight="1" x14ac:dyDescent="0.3">
      <c r="A2" s="18"/>
      <c r="B2" s="79"/>
      <c r="C2" s="127"/>
      <c r="E2" s="79"/>
      <c r="F2" s="79"/>
      <c r="G2" s="128"/>
      <c r="H2" s="128"/>
      <c r="I2" s="69"/>
    </row>
    <row r="3" spans="1:14" ht="15" customHeight="1" x14ac:dyDescent="0.3">
      <c r="A3" s="122"/>
      <c r="B3" s="123"/>
      <c r="C3" s="124"/>
      <c r="D3" s="125"/>
      <c r="E3" s="123"/>
      <c r="F3" s="123"/>
      <c r="G3" s="129"/>
      <c r="H3" s="130"/>
      <c r="I3" s="69"/>
    </row>
    <row r="4" spans="1:14" ht="15" customHeight="1" x14ac:dyDescent="0.3">
      <c r="A4" s="131"/>
      <c r="B4" s="79"/>
      <c r="C4" s="127"/>
      <c r="E4" s="79"/>
      <c r="F4" s="79"/>
      <c r="G4" s="128"/>
      <c r="H4" s="132"/>
      <c r="I4" s="69"/>
    </row>
    <row r="5" spans="1:14" ht="15.75" x14ac:dyDescent="0.3">
      <c r="A5" s="97"/>
      <c r="B5" s="98"/>
      <c r="C5" s="98"/>
      <c r="D5" s="98"/>
      <c r="E5" s="98"/>
      <c r="F5" s="98"/>
      <c r="G5" s="133"/>
      <c r="H5" s="133"/>
      <c r="I5" s="68"/>
    </row>
    <row r="6" spans="1:14" s="138" customFormat="1" ht="27.75" x14ac:dyDescent="0.3">
      <c r="A6" s="134" t="s">
        <v>1</v>
      </c>
      <c r="B6" s="135"/>
      <c r="C6" s="135"/>
      <c r="D6" s="135"/>
      <c r="E6" s="135"/>
      <c r="F6" s="135"/>
      <c r="G6" s="136"/>
      <c r="H6" s="136"/>
      <c r="I6" s="137"/>
    </row>
    <row r="7" spans="1:14" ht="15.75" x14ac:dyDescent="0.3">
      <c r="I7" s="68"/>
    </row>
    <row r="8" spans="1:14" ht="24.95" customHeight="1" thickBot="1" x14ac:dyDescent="0.35">
      <c r="A8" s="140" t="s">
        <v>48</v>
      </c>
      <c r="B8" s="30"/>
      <c r="C8" s="15"/>
      <c r="D8" s="17"/>
      <c r="E8" s="16"/>
      <c r="F8" s="16"/>
      <c r="G8" s="116"/>
      <c r="H8" s="141"/>
      <c r="I8" s="69"/>
      <c r="J8" s="3"/>
      <c r="K8" s="4"/>
      <c r="L8" s="4"/>
      <c r="M8" s="4"/>
    </row>
    <row r="9" spans="1:14" ht="15.75" x14ac:dyDescent="0.3">
      <c r="A9" s="142"/>
      <c r="B9" s="143" t="s">
        <v>55</v>
      </c>
      <c r="C9" s="144">
        <v>2022</v>
      </c>
      <c r="D9" s="145">
        <v>2023</v>
      </c>
      <c r="E9" s="146">
        <v>2024</v>
      </c>
      <c r="F9" s="147" t="s">
        <v>56</v>
      </c>
      <c r="G9" s="147" t="s">
        <v>57</v>
      </c>
      <c r="H9" s="148" t="s">
        <v>58</v>
      </c>
      <c r="I9" s="68"/>
      <c r="J9" s="7"/>
      <c r="K9" s="8"/>
      <c r="L9" s="8"/>
      <c r="M9" s="8"/>
      <c r="N9" s="9"/>
    </row>
    <row r="10" spans="1:14" s="23" customFormat="1" ht="15.75" x14ac:dyDescent="0.3">
      <c r="A10" s="149" t="s">
        <v>52</v>
      </c>
      <c r="B10" s="540">
        <v>0.51200000000000001</v>
      </c>
      <c r="C10" s="541">
        <v>0.52600000000000002</v>
      </c>
      <c r="D10" s="542">
        <v>0.59099999999999997</v>
      </c>
      <c r="E10" s="541">
        <v>0.59299999999999997</v>
      </c>
      <c r="F10" s="613">
        <v>0.64600000000000002</v>
      </c>
      <c r="G10" s="543">
        <v>0.65600000000000003</v>
      </c>
      <c r="H10" s="154">
        <v>0.6</v>
      </c>
      <c r="I10" s="68"/>
      <c r="J10" s="26"/>
      <c r="K10" s="26"/>
      <c r="L10" s="26"/>
      <c r="M10" s="26"/>
      <c r="N10" s="26"/>
    </row>
    <row r="11" spans="1:14" s="23" customFormat="1" ht="15.75" x14ac:dyDescent="0.3">
      <c r="A11" s="155" t="s">
        <v>53</v>
      </c>
      <c r="B11" s="540">
        <v>0.122</v>
      </c>
      <c r="C11" s="544">
        <v>0.153</v>
      </c>
      <c r="D11" s="545">
        <v>0.17399999999999999</v>
      </c>
      <c r="E11" s="544">
        <v>0.26100000000000001</v>
      </c>
      <c r="F11" s="614">
        <v>0.33600000000000002</v>
      </c>
      <c r="G11" s="546">
        <v>0.32300000000000001</v>
      </c>
      <c r="H11" s="159">
        <v>0.2</v>
      </c>
      <c r="I11" s="68"/>
      <c r="J11" s="26"/>
      <c r="K11" s="26"/>
      <c r="L11" s="26"/>
      <c r="M11" s="26"/>
      <c r="N11" s="26"/>
    </row>
    <row r="12" spans="1:14" s="23" customFormat="1" ht="15.75" x14ac:dyDescent="0.3">
      <c r="A12" s="155" t="s">
        <v>54</v>
      </c>
      <c r="B12" s="176">
        <v>8.3999999999999995E-3</v>
      </c>
      <c r="C12" s="547">
        <v>9.4000000000000004E-3</v>
      </c>
      <c r="D12" s="513">
        <v>1.18E-2</v>
      </c>
      <c r="E12" s="547">
        <v>1.2200000000000001E-2</v>
      </c>
      <c r="F12" s="615">
        <v>3.3E-3</v>
      </c>
      <c r="G12" s="548">
        <v>1.37E-2</v>
      </c>
      <c r="H12" s="549">
        <v>8.9999999999999993E-3</v>
      </c>
      <c r="I12" s="68"/>
      <c r="J12" s="25"/>
      <c r="K12" s="25"/>
      <c r="L12" s="25"/>
      <c r="M12" s="25"/>
      <c r="N12" s="25"/>
    </row>
    <row r="13" spans="1:14" ht="16.5" thickBot="1" x14ac:dyDescent="0.35">
      <c r="A13" s="161"/>
      <c r="B13" s="162"/>
      <c r="C13" s="163"/>
      <c r="D13" s="164"/>
      <c r="E13" s="164"/>
      <c r="F13" s="165"/>
      <c r="G13" s="165"/>
      <c r="H13" s="166"/>
      <c r="I13" s="69"/>
    </row>
    <row r="14" spans="1:14" ht="15.75" x14ac:dyDescent="0.3">
      <c r="A14" s="167"/>
      <c r="B14" s="168"/>
      <c r="C14" s="169"/>
      <c r="D14" s="170"/>
      <c r="E14" s="170"/>
      <c r="F14" s="171"/>
      <c r="G14" s="171"/>
      <c r="H14" s="172"/>
      <c r="I14" s="69"/>
      <c r="J14" s="61"/>
      <c r="K14" s="61"/>
      <c r="L14" s="61"/>
    </row>
    <row r="15" spans="1:14" ht="24.95" customHeight="1" thickBot="1" x14ac:dyDescent="0.35">
      <c r="A15" s="140" t="s">
        <v>49</v>
      </c>
      <c r="B15" s="30"/>
      <c r="C15" s="15"/>
      <c r="D15" s="17"/>
      <c r="E15" s="17"/>
      <c r="F15" s="36"/>
      <c r="G15" s="36"/>
      <c r="H15" s="173"/>
      <c r="I15" s="69"/>
      <c r="J15" s="61"/>
      <c r="K15" s="61"/>
      <c r="L15" s="61"/>
    </row>
    <row r="16" spans="1:14" ht="15.75" x14ac:dyDescent="0.3">
      <c r="A16" s="142"/>
      <c r="B16" s="143" t="s">
        <v>55</v>
      </c>
      <c r="C16" s="144">
        <v>2022</v>
      </c>
      <c r="D16" s="145">
        <v>2023</v>
      </c>
      <c r="E16" s="146">
        <v>2024</v>
      </c>
      <c r="F16" s="147" t="s">
        <v>56</v>
      </c>
      <c r="G16" s="147" t="s">
        <v>57</v>
      </c>
      <c r="H16" s="148" t="s">
        <v>58</v>
      </c>
      <c r="I16" s="68"/>
      <c r="J16" s="61"/>
      <c r="K16" s="61"/>
      <c r="L16" s="61"/>
    </row>
    <row r="17" spans="1:12" ht="15.75" x14ac:dyDescent="0.3">
      <c r="A17" s="175" t="s">
        <v>59</v>
      </c>
      <c r="B17" s="540">
        <v>0</v>
      </c>
      <c r="C17" s="541">
        <v>-7.0000000000000001E-3</v>
      </c>
      <c r="D17" s="542">
        <v>-5.6000000000000001E-2</v>
      </c>
      <c r="E17" s="542">
        <v>0.48599999999999999</v>
      </c>
      <c r="F17" s="613" t="s">
        <v>2</v>
      </c>
      <c r="G17" s="543" t="s">
        <v>2</v>
      </c>
      <c r="H17" s="154">
        <v>-0.3</v>
      </c>
      <c r="I17" s="68"/>
      <c r="J17" s="61"/>
      <c r="K17" s="61"/>
      <c r="L17" s="61"/>
    </row>
    <row r="18" spans="1:12" ht="15.75" x14ac:dyDescent="0.3">
      <c r="A18" s="180" t="s">
        <v>61</v>
      </c>
      <c r="B18" s="181">
        <v>0.24</v>
      </c>
      <c r="C18" s="182">
        <v>0.27</v>
      </c>
      <c r="D18" s="183">
        <v>0.27</v>
      </c>
      <c r="E18" s="183">
        <v>0.31</v>
      </c>
      <c r="F18" s="616">
        <v>0.23</v>
      </c>
      <c r="G18" s="184">
        <v>0.28899999999999998</v>
      </c>
      <c r="H18" s="185">
        <v>0.22</v>
      </c>
      <c r="I18" s="68"/>
      <c r="J18" s="61"/>
      <c r="K18" s="61"/>
      <c r="L18" s="61"/>
    </row>
    <row r="19" spans="1:12" ht="15.75" x14ac:dyDescent="0.3">
      <c r="A19" s="180" t="s">
        <v>60</v>
      </c>
      <c r="B19" s="150">
        <v>0.73</v>
      </c>
      <c r="C19" s="156">
        <v>0.69</v>
      </c>
      <c r="D19" s="157">
        <v>0.63</v>
      </c>
      <c r="E19" s="157">
        <v>0.56999999999999995</v>
      </c>
      <c r="F19" s="617">
        <v>0.77</v>
      </c>
      <c r="G19" s="158">
        <v>0.88700000000000001</v>
      </c>
      <c r="H19" s="160">
        <v>0.8</v>
      </c>
      <c r="I19" s="68"/>
    </row>
    <row r="20" spans="1:12" ht="15.75" x14ac:dyDescent="0.3">
      <c r="A20" s="180" t="s">
        <v>140</v>
      </c>
      <c r="B20" s="550">
        <v>1.0009999999999999</v>
      </c>
      <c r="C20" s="551">
        <v>1.052</v>
      </c>
      <c r="D20" s="552">
        <v>0.93100000000000005</v>
      </c>
      <c r="E20" s="552">
        <v>0.92700000000000005</v>
      </c>
      <c r="F20" s="618">
        <v>0.871</v>
      </c>
      <c r="G20" s="553">
        <v>0.83</v>
      </c>
      <c r="H20" s="185">
        <v>0.9</v>
      </c>
      <c r="I20" s="68"/>
    </row>
    <row r="21" spans="1:12" ht="15.75" x14ac:dyDescent="0.3">
      <c r="A21" s="175" t="s">
        <v>141</v>
      </c>
      <c r="B21" s="554">
        <v>193</v>
      </c>
      <c r="C21" s="555">
        <v>171</v>
      </c>
      <c r="D21" s="556" t="s">
        <v>3</v>
      </c>
      <c r="E21" s="556">
        <v>138</v>
      </c>
      <c r="F21" s="619">
        <v>132</v>
      </c>
      <c r="G21" s="557">
        <v>132</v>
      </c>
      <c r="H21" s="558">
        <v>174</v>
      </c>
      <c r="I21" s="68"/>
    </row>
    <row r="22" spans="1:12" ht="15.75" x14ac:dyDescent="0.3">
      <c r="A22" s="20"/>
      <c r="B22" s="124"/>
      <c r="C22" s="123"/>
      <c r="D22" s="124"/>
      <c r="E22" s="123"/>
      <c r="F22" s="189"/>
      <c r="G22" s="189"/>
      <c r="I22" s="69"/>
    </row>
    <row r="23" spans="1:12" ht="15.75" x14ac:dyDescent="0.3">
      <c r="A23" s="190"/>
      <c r="B23" s="124"/>
      <c r="C23" s="123"/>
      <c r="D23" s="124"/>
      <c r="E23" s="125"/>
      <c r="F23" s="126"/>
      <c r="G23" s="126"/>
      <c r="I23" s="69"/>
    </row>
    <row r="24" spans="1:12" ht="24.95" customHeight="1" thickBot="1" x14ac:dyDescent="0.35">
      <c r="A24" s="140" t="s">
        <v>50</v>
      </c>
      <c r="B24" s="19"/>
      <c r="C24" s="15"/>
      <c r="D24" s="17"/>
      <c r="E24" s="17"/>
      <c r="F24" s="37"/>
      <c r="G24" s="37"/>
      <c r="H24" s="191"/>
      <c r="I24" s="69"/>
      <c r="J24" s="61"/>
      <c r="K24" s="61"/>
      <c r="L24" s="61"/>
    </row>
    <row r="25" spans="1:12" ht="15.75" x14ac:dyDescent="0.3">
      <c r="A25" s="142"/>
      <c r="B25" s="143" t="s">
        <v>55</v>
      </c>
      <c r="C25" s="144">
        <v>2022</v>
      </c>
      <c r="D25" s="145">
        <v>2023</v>
      </c>
      <c r="E25" s="146">
        <v>2024</v>
      </c>
      <c r="F25" s="147" t="s">
        <v>56</v>
      </c>
      <c r="G25" s="147" t="s">
        <v>57</v>
      </c>
      <c r="H25" s="148" t="s">
        <v>58</v>
      </c>
      <c r="I25" s="68"/>
      <c r="J25" s="61"/>
      <c r="K25" s="61"/>
      <c r="L25" s="61"/>
    </row>
    <row r="26" spans="1:12" ht="15.75" x14ac:dyDescent="0.3">
      <c r="A26" s="175" t="s">
        <v>62</v>
      </c>
      <c r="B26" s="176">
        <v>8.6499999999999994E-2</v>
      </c>
      <c r="C26" s="177">
        <v>8.7800000000000003E-2</v>
      </c>
      <c r="D26" s="178">
        <v>9.6199999999999994E-2</v>
      </c>
      <c r="E26" s="178">
        <v>0.1</v>
      </c>
      <c r="F26" s="620">
        <v>0.1</v>
      </c>
      <c r="G26" s="179">
        <v>0.1016</v>
      </c>
      <c r="H26" s="159">
        <v>0.11</v>
      </c>
      <c r="I26" s="68"/>
      <c r="J26" s="61"/>
      <c r="K26" s="61"/>
      <c r="L26" s="61"/>
    </row>
    <row r="27" spans="1:12" ht="15.75" x14ac:dyDescent="0.3">
      <c r="A27" s="180" t="s">
        <v>63</v>
      </c>
      <c r="B27" s="176">
        <v>0.15190000000000001</v>
      </c>
      <c r="C27" s="547">
        <v>0.14829999999999999</v>
      </c>
      <c r="D27" s="513">
        <v>0.17979999999999999</v>
      </c>
      <c r="E27" s="513">
        <v>0.1716</v>
      </c>
      <c r="F27" s="615">
        <v>0.15909999999999999</v>
      </c>
      <c r="G27" s="548">
        <v>0.16539999999999999</v>
      </c>
      <c r="H27" s="159">
        <v>0.2</v>
      </c>
      <c r="I27" s="68"/>
      <c r="J27" s="61"/>
      <c r="K27" s="61"/>
      <c r="L27" s="61"/>
    </row>
    <row r="28" spans="1:12" ht="15.75" x14ac:dyDescent="0.3">
      <c r="A28" s="180" t="s">
        <v>64</v>
      </c>
      <c r="B28" s="176">
        <v>4.99E-2</v>
      </c>
      <c r="C28" s="547">
        <v>3.9199999999999999E-2</v>
      </c>
      <c r="D28" s="513">
        <v>4.5199999999999997E-2</v>
      </c>
      <c r="E28" s="513">
        <v>4.9599999999999998E-2</v>
      </c>
      <c r="F28" s="615">
        <v>4.7E-2</v>
      </c>
      <c r="G28" s="548">
        <v>4.5900000000000003E-2</v>
      </c>
      <c r="H28" s="193" t="s">
        <v>45</v>
      </c>
      <c r="I28" s="68"/>
    </row>
    <row r="29" spans="1:12" ht="15.75" x14ac:dyDescent="0.3">
      <c r="A29" s="194"/>
      <c r="B29" s="72"/>
      <c r="C29" s="123"/>
      <c r="D29" s="195"/>
      <c r="E29" s="123"/>
      <c r="F29" s="196"/>
      <c r="G29" s="196"/>
      <c r="H29" s="197"/>
      <c r="I29" s="69"/>
    </row>
    <row r="30" spans="1:12" ht="15.75" x14ac:dyDescent="0.3">
      <c r="A30" s="81"/>
      <c r="B30" s="123"/>
      <c r="C30" s="123"/>
      <c r="D30" s="124"/>
      <c r="E30" s="123"/>
      <c r="F30" s="196"/>
      <c r="G30" s="196"/>
      <c r="H30" s="198"/>
      <c r="I30" s="69"/>
    </row>
    <row r="31" spans="1:12" ht="24.95" customHeight="1" thickBot="1" x14ac:dyDescent="0.35">
      <c r="A31" s="140" t="s">
        <v>51</v>
      </c>
      <c r="B31" s="30"/>
      <c r="C31" s="15"/>
      <c r="D31" s="17"/>
      <c r="E31" s="17"/>
      <c r="F31" s="37"/>
      <c r="G31" s="37"/>
      <c r="H31" s="199"/>
      <c r="I31" s="69"/>
    </row>
    <row r="32" spans="1:12" ht="15.75" x14ac:dyDescent="0.3">
      <c r="A32" s="142"/>
      <c r="B32" s="143" t="s">
        <v>55</v>
      </c>
      <c r="C32" s="144">
        <v>2022</v>
      </c>
      <c r="D32" s="145">
        <v>2023</v>
      </c>
      <c r="E32" s="146">
        <v>2024</v>
      </c>
      <c r="F32" s="147" t="s">
        <v>56</v>
      </c>
      <c r="G32" s="147" t="s">
        <v>57</v>
      </c>
      <c r="H32" s="148" t="s">
        <v>58</v>
      </c>
      <c r="I32" s="68"/>
    </row>
    <row r="33" spans="1:9" ht="15.75" x14ac:dyDescent="0.3">
      <c r="A33" s="175" t="s">
        <v>65</v>
      </c>
      <c r="B33" s="559">
        <v>2</v>
      </c>
      <c r="C33" s="560">
        <v>0</v>
      </c>
      <c r="D33" s="561">
        <v>0</v>
      </c>
      <c r="E33" s="561">
        <v>0</v>
      </c>
      <c r="F33" s="621">
        <v>0</v>
      </c>
      <c r="G33" s="562">
        <v>0</v>
      </c>
      <c r="H33" s="563">
        <v>0</v>
      </c>
      <c r="I33" s="68"/>
    </row>
    <row r="34" spans="1:9" ht="15.75" x14ac:dyDescent="0.3">
      <c r="A34" s="180" t="s">
        <v>66</v>
      </c>
      <c r="B34" s="181">
        <v>1.26</v>
      </c>
      <c r="C34" s="182">
        <v>1.37</v>
      </c>
      <c r="D34" s="183">
        <v>0.99</v>
      </c>
      <c r="E34" s="183">
        <v>1.25</v>
      </c>
      <c r="F34" s="616">
        <v>0.82</v>
      </c>
      <c r="G34" s="184">
        <v>1.08</v>
      </c>
      <c r="H34" s="185">
        <v>1.2</v>
      </c>
      <c r="I34" s="68"/>
    </row>
    <row r="35" spans="1:9" ht="15.75" x14ac:dyDescent="0.3">
      <c r="A35" s="194"/>
      <c r="B35" s="72"/>
      <c r="C35" s="123"/>
      <c r="D35" s="195"/>
      <c r="E35" s="123"/>
      <c r="F35" s="196"/>
      <c r="G35" s="196"/>
      <c r="H35" s="197"/>
      <c r="I35" s="69"/>
    </row>
    <row r="36" spans="1:9" ht="15.75" x14ac:dyDescent="0.3">
      <c r="A36" s="81"/>
      <c r="B36" s="123"/>
      <c r="C36" s="123"/>
      <c r="D36" s="124"/>
      <c r="E36" s="123"/>
      <c r="F36" s="196"/>
      <c r="G36" s="196"/>
      <c r="H36" s="198"/>
      <c r="I36" s="69"/>
    </row>
    <row r="37" spans="1:9" ht="24.95" customHeight="1" thickBot="1" x14ac:dyDescent="0.35">
      <c r="A37" s="140" t="s">
        <v>286</v>
      </c>
      <c r="B37" s="30"/>
      <c r="C37" s="15"/>
      <c r="D37" s="17"/>
      <c r="E37" s="17"/>
      <c r="F37" s="37"/>
      <c r="G37" s="37"/>
      <c r="H37" s="199"/>
      <c r="I37" s="69"/>
    </row>
    <row r="38" spans="1:9" ht="15.75" x14ac:dyDescent="0.3">
      <c r="A38" s="142"/>
      <c r="B38" s="143" t="s">
        <v>55</v>
      </c>
      <c r="C38" s="144">
        <v>2022</v>
      </c>
      <c r="D38" s="145">
        <v>2023</v>
      </c>
      <c r="E38" s="146">
        <v>2024</v>
      </c>
      <c r="F38" s="147" t="s">
        <v>56</v>
      </c>
      <c r="G38" s="147" t="s">
        <v>57</v>
      </c>
      <c r="H38" s="148" t="s">
        <v>58</v>
      </c>
      <c r="I38" s="68"/>
    </row>
    <row r="39" spans="1:9" ht="15.75" x14ac:dyDescent="0.3">
      <c r="A39" s="175" t="s">
        <v>67</v>
      </c>
      <c r="B39" s="150">
        <v>0.44</v>
      </c>
      <c r="C39" s="151">
        <v>0.67</v>
      </c>
      <c r="D39" s="152">
        <v>0.63</v>
      </c>
      <c r="E39" s="152">
        <v>0.63</v>
      </c>
      <c r="F39" s="622">
        <v>0.63</v>
      </c>
      <c r="G39" s="153">
        <v>0.625</v>
      </c>
      <c r="H39" s="185" t="s">
        <v>4</v>
      </c>
      <c r="I39" s="68"/>
    </row>
    <row r="40" spans="1:9" ht="15.75" x14ac:dyDescent="0.3">
      <c r="A40" s="180" t="s">
        <v>69</v>
      </c>
      <c r="B40" s="181" t="s">
        <v>70</v>
      </c>
      <c r="C40" s="182" t="s">
        <v>71</v>
      </c>
      <c r="D40" s="183" t="s">
        <v>72</v>
      </c>
      <c r="E40" s="183" t="s">
        <v>73</v>
      </c>
      <c r="F40" s="616" t="s">
        <v>74</v>
      </c>
      <c r="G40" s="184" t="s">
        <v>75</v>
      </c>
      <c r="H40" s="185" t="s">
        <v>76</v>
      </c>
      <c r="I40" s="68"/>
    </row>
    <row r="41" spans="1:9" ht="15.75" x14ac:dyDescent="0.3">
      <c r="A41" s="180" t="s">
        <v>68</v>
      </c>
      <c r="B41" s="150">
        <v>0.33</v>
      </c>
      <c r="C41" s="156">
        <v>0.33</v>
      </c>
      <c r="D41" s="157">
        <v>0.38</v>
      </c>
      <c r="E41" s="157">
        <v>0.38</v>
      </c>
      <c r="F41" s="617">
        <v>0.38</v>
      </c>
      <c r="G41" s="158">
        <v>0.375</v>
      </c>
      <c r="H41" s="159">
        <v>0.4</v>
      </c>
      <c r="I41" s="68"/>
    </row>
    <row r="42" spans="1:9" ht="15.75" x14ac:dyDescent="0.3">
      <c r="A42" s="200"/>
      <c r="B42" s="201"/>
      <c r="C42" s="202"/>
      <c r="D42" s="203"/>
      <c r="E42" s="201"/>
      <c r="F42" s="127"/>
      <c r="G42" s="197"/>
      <c r="H42" s="204"/>
      <c r="I42" s="69"/>
    </row>
    <row r="43" spans="1:9" ht="15.75" x14ac:dyDescent="0.3">
      <c r="A43" s="138"/>
      <c r="B43" s="135"/>
      <c r="C43" s="135"/>
      <c r="D43" s="205"/>
      <c r="E43" s="206"/>
      <c r="F43" s="205"/>
      <c r="G43" s="207"/>
      <c r="H43" s="136"/>
      <c r="I43" s="208"/>
    </row>
    <row r="44" spans="1:9" s="210" customFormat="1" ht="30" customHeight="1" x14ac:dyDescent="0.3">
      <c r="A44" s="673" t="s">
        <v>77</v>
      </c>
      <c r="B44" s="674"/>
      <c r="C44" s="674"/>
      <c r="D44" s="674"/>
      <c r="E44" s="674"/>
      <c r="F44" s="674"/>
      <c r="G44" s="674"/>
      <c r="H44" s="675"/>
      <c r="I44" s="209"/>
    </row>
    <row r="45" spans="1:9" x14ac:dyDescent="0.25">
      <c r="A45" s="122"/>
      <c r="B45" s="124"/>
      <c r="C45" s="123"/>
      <c r="D45" s="123"/>
      <c r="E45" s="123"/>
      <c r="F45" s="123"/>
      <c r="G45" s="189"/>
      <c r="H45" s="189"/>
      <c r="I45" s="123"/>
    </row>
    <row r="46" spans="1:9" x14ac:dyDescent="0.25">
      <c r="A46" s="81"/>
      <c r="B46" s="127"/>
      <c r="C46" s="127"/>
      <c r="D46" s="79"/>
      <c r="E46" s="127"/>
      <c r="H46" s="128"/>
    </row>
    <row r="47" spans="1:9" x14ac:dyDescent="0.25">
      <c r="B47" s="127"/>
      <c r="C47" s="127"/>
      <c r="D47" s="79"/>
      <c r="E47" s="127"/>
      <c r="H47" s="128"/>
    </row>
    <row r="48" spans="1:9" x14ac:dyDescent="0.25">
      <c r="C48" s="127"/>
      <c r="D48" s="79"/>
      <c r="E48" s="127"/>
      <c r="H48" s="128"/>
    </row>
    <row r="49" spans="3:8" x14ac:dyDescent="0.25">
      <c r="C49" s="127"/>
      <c r="D49" s="79"/>
      <c r="E49" s="127"/>
      <c r="H49" s="128"/>
    </row>
    <row r="50" spans="3:8" x14ac:dyDescent="0.25">
      <c r="C50" s="127"/>
      <c r="D50" s="79"/>
      <c r="E50" s="127"/>
      <c r="H50" s="128"/>
    </row>
    <row r="51" spans="3:8" x14ac:dyDescent="0.25">
      <c r="C51" s="127"/>
      <c r="D51" s="79"/>
      <c r="E51" s="127"/>
      <c r="H51" s="128"/>
    </row>
    <row r="52" spans="3:8" x14ac:dyDescent="0.25">
      <c r="E52" s="127"/>
      <c r="H52" s="128"/>
    </row>
    <row r="53" spans="3:8" x14ac:dyDescent="0.25">
      <c r="H53" s="128"/>
    </row>
    <row r="54" spans="3:8" x14ac:dyDescent="0.25">
      <c r="H54" s="128"/>
    </row>
    <row r="55" spans="3:8" x14ac:dyDescent="0.25">
      <c r="H55" s="128"/>
    </row>
    <row r="56" spans="3:8" x14ac:dyDescent="0.25">
      <c r="H56" s="128"/>
    </row>
    <row r="57" spans="3:8" x14ac:dyDescent="0.25">
      <c r="H57" s="128"/>
    </row>
    <row r="58" spans="3:8" x14ac:dyDescent="0.25">
      <c r="H58" s="128"/>
    </row>
    <row r="59" spans="3:8" x14ac:dyDescent="0.25">
      <c r="H59" s="128"/>
    </row>
    <row r="60" spans="3:8" x14ac:dyDescent="0.25">
      <c r="H60" s="128"/>
    </row>
    <row r="61" spans="3:8" x14ac:dyDescent="0.25">
      <c r="H61" s="128"/>
    </row>
    <row r="62" spans="3:8" x14ac:dyDescent="0.25">
      <c r="H62" s="128"/>
    </row>
    <row r="63" spans="3:8" x14ac:dyDescent="0.25">
      <c r="H63" s="128"/>
    </row>
    <row r="64" spans="3:8" x14ac:dyDescent="0.25">
      <c r="H64" s="128"/>
    </row>
    <row r="65" spans="8:8" x14ac:dyDescent="0.25">
      <c r="H65" s="128"/>
    </row>
    <row r="66" spans="8:8" x14ac:dyDescent="0.25">
      <c r="H66" s="128"/>
    </row>
    <row r="67" spans="8:8" x14ac:dyDescent="0.25">
      <c r="H67" s="128"/>
    </row>
    <row r="68" spans="8:8" x14ac:dyDescent="0.25">
      <c r="H68" s="128"/>
    </row>
    <row r="69" spans="8:8" x14ac:dyDescent="0.25">
      <c r="H69" s="128"/>
    </row>
    <row r="70" spans="8:8" x14ac:dyDescent="0.25">
      <c r="H70" s="128"/>
    </row>
    <row r="71" spans="8:8" x14ac:dyDescent="0.25">
      <c r="H71" s="128"/>
    </row>
    <row r="72" spans="8:8" x14ac:dyDescent="0.25">
      <c r="H72" s="128"/>
    </row>
    <row r="73" spans="8:8" x14ac:dyDescent="0.25">
      <c r="H73" s="128"/>
    </row>
    <row r="74" spans="8:8" x14ac:dyDescent="0.25">
      <c r="H74" s="128"/>
    </row>
    <row r="75" spans="8:8" x14ac:dyDescent="0.25">
      <c r="H75" s="126"/>
    </row>
  </sheetData>
  <mergeCells count="1">
    <mergeCell ref="A44:H4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4922C"/>
  </sheetPr>
  <dimension ref="A1:K69"/>
  <sheetViews>
    <sheetView showGridLines="0" zoomScaleNormal="100" workbookViewId="0">
      <selection activeCell="A31" sqref="A31"/>
    </sheetView>
  </sheetViews>
  <sheetFormatPr defaultColWidth="11.42578125" defaultRowHeight="15.75" x14ac:dyDescent="0.3"/>
  <cols>
    <col min="1" max="1" width="58.5703125" style="61" customWidth="1"/>
    <col min="2" max="2" width="15.85546875" style="60" customWidth="1"/>
    <col min="3" max="4" width="11.28515625" style="61" bestFit="1" customWidth="1"/>
    <col min="5" max="5" width="12.7109375" style="61" bestFit="1" customWidth="1"/>
    <col min="6" max="16384" width="11.42578125" style="61"/>
  </cols>
  <sheetData>
    <row r="1" spans="1:9" ht="15" customHeight="1" x14ac:dyDescent="0.3"/>
    <row r="2" spans="1:9" ht="15" customHeight="1" x14ac:dyDescent="0.3"/>
    <row r="3" spans="1:9" ht="15" customHeight="1" x14ac:dyDescent="0.3"/>
    <row r="4" spans="1:9" ht="15" customHeight="1" x14ac:dyDescent="0.3"/>
    <row r="5" spans="1:9" ht="15" customHeight="1" x14ac:dyDescent="0.3">
      <c r="A5" s="92"/>
      <c r="B5" s="93"/>
      <c r="C5" s="92"/>
      <c r="D5" s="92"/>
      <c r="E5" s="92"/>
      <c r="F5" s="92"/>
      <c r="G5" s="92"/>
      <c r="H5" s="92"/>
      <c r="I5" s="92"/>
    </row>
    <row r="6" spans="1:9" ht="15" customHeight="1" x14ac:dyDescent="0.3">
      <c r="A6" s="117"/>
      <c r="B6" s="118"/>
      <c r="C6" s="117"/>
      <c r="D6" s="117"/>
      <c r="E6" s="117"/>
      <c r="F6" s="117"/>
      <c r="G6" s="117"/>
      <c r="H6" s="117"/>
      <c r="I6" s="117"/>
    </row>
    <row r="7" spans="1:9" ht="15" customHeight="1" x14ac:dyDescent="0.3">
      <c r="B7" s="118"/>
      <c r="C7" s="117"/>
      <c r="D7" s="117"/>
      <c r="E7" s="117"/>
      <c r="F7" s="117"/>
      <c r="G7" s="117"/>
      <c r="H7" s="117"/>
      <c r="I7" s="117"/>
    </row>
    <row r="8" spans="1:9" ht="15" customHeight="1" x14ac:dyDescent="0.3">
      <c r="A8" s="117"/>
      <c r="B8" s="118"/>
      <c r="C8" s="117"/>
      <c r="D8" s="117"/>
      <c r="E8" s="117"/>
      <c r="F8" s="117"/>
      <c r="G8" s="117"/>
      <c r="H8" s="117"/>
      <c r="I8" s="117"/>
    </row>
    <row r="9" spans="1:9" ht="15" customHeight="1" x14ac:dyDescent="0.3">
      <c r="A9" s="117"/>
      <c r="B9" s="118"/>
      <c r="C9" s="117"/>
      <c r="D9" s="117"/>
      <c r="E9" s="117"/>
      <c r="F9" s="117"/>
      <c r="G9" s="117"/>
      <c r="H9" s="117"/>
      <c r="I9" s="117"/>
    </row>
    <row r="10" spans="1:9" ht="15" customHeight="1" x14ac:dyDescent="0.3">
      <c r="A10" s="117"/>
      <c r="B10" s="118"/>
      <c r="C10" s="117"/>
      <c r="D10" s="117"/>
      <c r="E10" s="117"/>
      <c r="F10" s="117"/>
      <c r="G10" s="117"/>
      <c r="H10" s="117"/>
      <c r="I10" s="117"/>
    </row>
    <row r="11" spans="1:9" ht="15" customHeight="1" x14ac:dyDescent="0.3">
      <c r="A11" s="117"/>
      <c r="B11" s="118"/>
      <c r="C11" s="117"/>
      <c r="D11" s="117"/>
      <c r="E11" s="117"/>
      <c r="F11" s="117"/>
      <c r="G11" s="117"/>
      <c r="H11" s="117"/>
      <c r="I11" s="117"/>
    </row>
    <row r="12" spans="1:9" ht="15" customHeight="1" x14ac:dyDescent="0.3">
      <c r="A12" s="117"/>
      <c r="B12" s="118"/>
      <c r="C12" s="117"/>
      <c r="D12" s="117"/>
      <c r="E12" s="117"/>
      <c r="F12" s="117"/>
      <c r="G12" s="117"/>
      <c r="H12" s="117"/>
      <c r="I12" s="117"/>
    </row>
    <row r="13" spans="1:9" ht="15" customHeight="1" x14ac:dyDescent="0.3">
      <c r="A13" s="117"/>
      <c r="B13" s="118"/>
      <c r="C13" s="117"/>
      <c r="D13" s="117"/>
      <c r="E13" s="117"/>
      <c r="F13" s="117"/>
      <c r="G13" s="117"/>
      <c r="H13" s="117"/>
      <c r="I13" s="117"/>
    </row>
    <row r="14" spans="1:9" ht="15" customHeight="1" x14ac:dyDescent="0.3">
      <c r="A14" s="117"/>
      <c r="B14" s="118"/>
      <c r="C14" s="117"/>
      <c r="D14" s="117"/>
      <c r="E14" s="117"/>
      <c r="F14" s="117"/>
      <c r="G14" s="117"/>
      <c r="H14" s="117"/>
      <c r="I14" s="117"/>
    </row>
    <row r="15" spans="1:9" ht="15" customHeight="1" x14ac:dyDescent="0.3">
      <c r="A15" s="117"/>
      <c r="B15" s="118"/>
      <c r="C15" s="117"/>
      <c r="D15" s="117"/>
      <c r="E15" s="117"/>
      <c r="F15" s="117"/>
      <c r="G15" s="117"/>
      <c r="H15" s="117"/>
      <c r="I15" s="117"/>
    </row>
    <row r="16" spans="1:9" ht="15" customHeight="1" x14ac:dyDescent="0.3">
      <c r="A16" s="117"/>
      <c r="B16" s="118"/>
      <c r="C16" s="117"/>
      <c r="D16" s="117"/>
      <c r="E16" s="117"/>
      <c r="F16" s="117"/>
      <c r="G16" s="117"/>
      <c r="H16" s="117"/>
      <c r="I16" s="117"/>
    </row>
    <row r="17" spans="1:9" ht="15" customHeight="1" x14ac:dyDescent="0.3">
      <c r="A17" s="117"/>
      <c r="B17" s="118"/>
      <c r="C17" s="117"/>
      <c r="D17" s="117"/>
      <c r="E17" s="117"/>
      <c r="F17" s="117"/>
      <c r="G17" s="117"/>
      <c r="H17" s="117"/>
      <c r="I17" s="117"/>
    </row>
    <row r="18" spans="1:9" ht="15" customHeight="1" x14ac:dyDescent="0.3">
      <c r="A18" s="117"/>
      <c r="B18" s="118"/>
      <c r="C18" s="117"/>
      <c r="D18" s="117"/>
      <c r="E18" s="117"/>
      <c r="F18" s="117"/>
      <c r="G18" s="117"/>
      <c r="H18" s="117"/>
      <c r="I18" s="117"/>
    </row>
    <row r="19" spans="1:9" ht="15" customHeight="1" x14ac:dyDescent="0.3">
      <c r="A19" s="117"/>
      <c r="B19" s="118"/>
      <c r="C19" s="117"/>
      <c r="D19" s="117"/>
      <c r="E19" s="117"/>
      <c r="F19" s="117"/>
      <c r="G19" s="117"/>
      <c r="H19" s="117"/>
      <c r="I19" s="117"/>
    </row>
    <row r="20" spans="1:9" ht="15" customHeight="1" x14ac:dyDescent="0.3">
      <c r="A20" s="117"/>
      <c r="B20" s="118"/>
      <c r="C20" s="117"/>
      <c r="D20" s="117"/>
      <c r="E20" s="117"/>
      <c r="F20" s="117"/>
      <c r="G20" s="117"/>
      <c r="H20" s="117"/>
      <c r="I20" s="117"/>
    </row>
    <row r="21" spans="1:9" ht="15" customHeight="1" x14ac:dyDescent="0.3">
      <c r="A21" s="677" t="s">
        <v>94</v>
      </c>
      <c r="B21" s="677"/>
      <c r="C21" s="677"/>
      <c r="D21" s="677"/>
      <c r="E21" s="677"/>
      <c r="F21" s="677"/>
      <c r="G21" s="677"/>
      <c r="H21" s="677"/>
    </row>
    <row r="22" spans="1:9" ht="15" customHeight="1" x14ac:dyDescent="0.3">
      <c r="A22" s="677"/>
      <c r="B22" s="677"/>
      <c r="C22" s="677"/>
      <c r="D22" s="677"/>
      <c r="E22" s="677"/>
      <c r="F22" s="677"/>
      <c r="G22" s="677"/>
      <c r="H22" s="677"/>
    </row>
    <row r="23" spans="1:9" ht="15" customHeight="1" x14ac:dyDescent="0.3">
      <c r="A23" s="677"/>
      <c r="B23" s="677"/>
      <c r="C23" s="677"/>
      <c r="D23" s="677"/>
      <c r="E23" s="677"/>
      <c r="F23" s="677"/>
      <c r="G23" s="677"/>
      <c r="H23" s="677"/>
    </row>
    <row r="24" spans="1:9" ht="15" customHeight="1" x14ac:dyDescent="0.3">
      <c r="A24" s="677"/>
      <c r="B24" s="677"/>
      <c r="C24" s="677"/>
      <c r="D24" s="677"/>
      <c r="E24" s="677"/>
      <c r="F24" s="677"/>
      <c r="G24" s="677"/>
      <c r="H24" s="677"/>
    </row>
    <row r="25" spans="1:9" ht="15" customHeight="1" x14ac:dyDescent="0.3">
      <c r="A25" s="677"/>
      <c r="B25" s="677"/>
      <c r="C25" s="677"/>
      <c r="D25" s="677"/>
      <c r="E25" s="677"/>
      <c r="F25" s="677"/>
      <c r="G25" s="677"/>
      <c r="H25" s="677"/>
    </row>
    <row r="26" spans="1:9" ht="15" customHeight="1" x14ac:dyDescent="0.3">
      <c r="A26" s="677"/>
      <c r="B26" s="677"/>
      <c r="C26" s="677"/>
      <c r="D26" s="677"/>
      <c r="E26" s="677"/>
      <c r="F26" s="677"/>
      <c r="G26" s="677"/>
      <c r="H26" s="677"/>
    </row>
    <row r="27" spans="1:9" ht="15" customHeight="1" x14ac:dyDescent="0.3">
      <c r="A27" s="677"/>
      <c r="B27" s="677"/>
      <c r="C27" s="677"/>
      <c r="D27" s="677"/>
      <c r="E27" s="677"/>
      <c r="F27" s="677"/>
      <c r="G27" s="677"/>
      <c r="H27" s="677"/>
    </row>
    <row r="28" spans="1:9" ht="15" customHeight="1" x14ac:dyDescent="0.3">
      <c r="A28" s="677"/>
      <c r="B28" s="677"/>
      <c r="C28" s="677"/>
      <c r="D28" s="677"/>
      <c r="E28" s="677"/>
      <c r="F28" s="677"/>
      <c r="G28" s="677"/>
      <c r="H28" s="677"/>
    </row>
    <row r="29" spans="1:9" ht="55.5" customHeight="1" x14ac:dyDescent="0.3">
      <c r="A29" s="677"/>
      <c r="B29" s="677"/>
      <c r="C29" s="677"/>
      <c r="D29" s="677"/>
      <c r="E29" s="677"/>
      <c r="F29" s="677"/>
      <c r="G29" s="677"/>
      <c r="H29" s="677"/>
    </row>
    <row r="30" spans="1:9" ht="15" customHeight="1" x14ac:dyDescent="0.3">
      <c r="A30" s="134"/>
    </row>
    <row r="31" spans="1:9" ht="34.5" customHeight="1" x14ac:dyDescent="0.3"/>
    <row r="32" spans="1:9" x14ac:dyDescent="0.3">
      <c r="A32" s="678" t="s">
        <v>85</v>
      </c>
    </row>
    <row r="33" spans="1:9" ht="15" customHeight="1" thickBot="1" x14ac:dyDescent="0.35">
      <c r="A33" s="679"/>
      <c r="B33" s="114"/>
      <c r="C33" s="115"/>
      <c r="D33" s="115"/>
    </row>
    <row r="34" spans="1:9" ht="15" customHeight="1" x14ac:dyDescent="0.3">
      <c r="A34" s="211"/>
      <c r="B34" s="212" t="s">
        <v>18</v>
      </c>
      <c r="C34" s="212" t="s">
        <v>5</v>
      </c>
      <c r="D34" s="212" t="s">
        <v>6</v>
      </c>
      <c r="E34" s="38"/>
    </row>
    <row r="35" spans="1:9" ht="15" customHeight="1" x14ac:dyDescent="0.3">
      <c r="A35" s="213" t="s">
        <v>78</v>
      </c>
      <c r="B35" s="623">
        <v>741000</v>
      </c>
      <c r="C35" s="214">
        <v>691000</v>
      </c>
      <c r="D35" s="214">
        <v>50000</v>
      </c>
      <c r="E35" s="39"/>
    </row>
    <row r="36" spans="1:9" x14ac:dyDescent="0.3">
      <c r="A36" s="213" t="s">
        <v>79</v>
      </c>
      <c r="B36" s="623">
        <v>663000</v>
      </c>
      <c r="C36" s="214">
        <v>643000</v>
      </c>
      <c r="D36" s="214">
        <v>20000</v>
      </c>
      <c r="E36" s="39"/>
    </row>
    <row r="37" spans="1:9" x14ac:dyDescent="0.3">
      <c r="A37" s="213" t="s">
        <v>80</v>
      </c>
      <c r="B37" s="623">
        <v>2519000</v>
      </c>
      <c r="C37" s="214">
        <v>2479000</v>
      </c>
      <c r="D37" s="214">
        <v>40000</v>
      </c>
      <c r="E37" s="39"/>
    </row>
    <row r="38" spans="1:9" x14ac:dyDescent="0.3">
      <c r="A38" s="213" t="s">
        <v>81</v>
      </c>
      <c r="B38" s="623">
        <v>234000</v>
      </c>
      <c r="C38" s="214">
        <v>234000</v>
      </c>
      <c r="D38" s="214" t="s">
        <v>2</v>
      </c>
      <c r="E38" s="39"/>
    </row>
    <row r="39" spans="1:9" x14ac:dyDescent="0.3">
      <c r="A39" s="213" t="s">
        <v>82</v>
      </c>
      <c r="B39" s="623">
        <v>152000</v>
      </c>
      <c r="C39" s="214">
        <v>152000</v>
      </c>
      <c r="D39" s="214" t="s">
        <v>2</v>
      </c>
      <c r="E39" s="39"/>
    </row>
    <row r="40" spans="1:9" x14ac:dyDescent="0.3">
      <c r="A40" s="213" t="s">
        <v>83</v>
      </c>
      <c r="B40" s="623">
        <v>1016000</v>
      </c>
      <c r="C40" s="214">
        <v>873000</v>
      </c>
      <c r="D40" s="214">
        <v>143000</v>
      </c>
      <c r="E40" s="39"/>
    </row>
    <row r="41" spans="1:9" x14ac:dyDescent="0.3">
      <c r="A41" s="213" t="s">
        <v>84</v>
      </c>
      <c r="B41" s="623">
        <v>4404000</v>
      </c>
      <c r="C41" s="214">
        <v>280000</v>
      </c>
      <c r="D41" s="214">
        <v>4124000</v>
      </c>
      <c r="E41" s="39"/>
    </row>
    <row r="42" spans="1:9" x14ac:dyDescent="0.3">
      <c r="A42" s="215" t="s">
        <v>7</v>
      </c>
      <c r="B42" s="216">
        <f>SUM(B35:B41)</f>
        <v>9729000</v>
      </c>
      <c r="C42" s="216">
        <f>SUM(C35:C41)</f>
        <v>5352000</v>
      </c>
      <c r="D42" s="216">
        <f>SUM(D35:D41)</f>
        <v>4377000</v>
      </c>
    </row>
    <row r="43" spans="1:9" x14ac:dyDescent="0.3">
      <c r="A43" s="40"/>
    </row>
    <row r="44" spans="1:9" ht="14.45" customHeight="1" x14ac:dyDescent="0.3">
      <c r="A44" s="678" t="s">
        <v>86</v>
      </c>
      <c r="B44" s="678"/>
      <c r="C44" s="678"/>
      <c r="D44" s="63"/>
    </row>
    <row r="45" spans="1:9" ht="15.75" customHeight="1" thickBot="1" x14ac:dyDescent="0.35">
      <c r="A45" s="679"/>
      <c r="B45" s="679"/>
      <c r="C45" s="679"/>
      <c r="D45" s="115"/>
      <c r="E45" s="115"/>
      <c r="F45" s="115"/>
      <c r="G45" s="115"/>
    </row>
    <row r="46" spans="1:9" ht="23.45" customHeight="1" x14ac:dyDescent="0.3">
      <c r="A46" s="211"/>
      <c r="B46" s="680" t="s">
        <v>87</v>
      </c>
      <c r="C46" s="680"/>
      <c r="D46" s="680" t="s">
        <v>88</v>
      </c>
      <c r="E46" s="680"/>
      <c r="F46" s="680" t="s">
        <v>7</v>
      </c>
      <c r="G46" s="680"/>
      <c r="H46" s="6"/>
      <c r="I46" s="6"/>
    </row>
    <row r="47" spans="1:9" x14ac:dyDescent="0.3">
      <c r="A47" s="217"/>
      <c r="B47" s="218" t="s">
        <v>8</v>
      </c>
      <c r="C47" s="218" t="s">
        <v>9</v>
      </c>
      <c r="D47" s="218" t="s">
        <v>8</v>
      </c>
      <c r="E47" s="219" t="s">
        <v>9</v>
      </c>
      <c r="F47" s="218" t="s">
        <v>8</v>
      </c>
      <c r="G47" s="218" t="s">
        <v>9</v>
      </c>
      <c r="H47" s="64"/>
      <c r="I47" s="64"/>
    </row>
    <row r="48" spans="1:9" x14ac:dyDescent="0.3">
      <c r="A48" s="220" t="s">
        <v>10</v>
      </c>
      <c r="B48" s="221">
        <v>165</v>
      </c>
      <c r="C48" s="222">
        <f>165/211</f>
        <v>0.78199052132701419</v>
      </c>
      <c r="D48" s="221">
        <v>1801</v>
      </c>
      <c r="E48" s="223">
        <f>1801/3260</f>
        <v>0.55245398773006138</v>
      </c>
      <c r="F48" s="221">
        <f>B48+D48</f>
        <v>1966</v>
      </c>
      <c r="G48" s="222">
        <f>F48/(3260+211)</f>
        <v>0.56640737539613939</v>
      </c>
      <c r="H48" s="64"/>
      <c r="I48" s="64"/>
    </row>
    <row r="49" spans="1:10" x14ac:dyDescent="0.3">
      <c r="A49" s="220" t="s">
        <v>19</v>
      </c>
      <c r="B49" s="221">
        <f>86</f>
        <v>86</v>
      </c>
      <c r="C49" s="222">
        <f>B49/104</f>
        <v>0.82692307692307687</v>
      </c>
      <c r="D49" s="221">
        <v>1029</v>
      </c>
      <c r="E49" s="223">
        <f>D49/1684</f>
        <v>0.61104513064133015</v>
      </c>
      <c r="F49" s="221">
        <f t="shared" ref="F49:F55" si="0">B49+D49</f>
        <v>1115</v>
      </c>
      <c r="G49" s="222">
        <f>F49/(104+1684)</f>
        <v>0.62360178970917224</v>
      </c>
      <c r="H49" s="64"/>
      <c r="I49" s="64"/>
    </row>
    <row r="50" spans="1:10" x14ac:dyDescent="0.3">
      <c r="A50" s="220" t="s">
        <v>11</v>
      </c>
      <c r="B50" s="221">
        <v>14</v>
      </c>
      <c r="C50" s="222">
        <f>B50/24</f>
        <v>0.58333333333333337</v>
      </c>
      <c r="D50" s="221">
        <v>105</v>
      </c>
      <c r="E50" s="223">
        <f>D50/171</f>
        <v>0.61403508771929827</v>
      </c>
      <c r="F50" s="221">
        <f>B50+D50</f>
        <v>119</v>
      </c>
      <c r="G50" s="222">
        <f>F50/(24+171)</f>
        <v>0.61025641025641031</v>
      </c>
      <c r="H50" s="64"/>
      <c r="I50" s="64"/>
    </row>
    <row r="51" spans="1:10" x14ac:dyDescent="0.3">
      <c r="A51" s="220" t="s">
        <v>12</v>
      </c>
      <c r="B51" s="221">
        <v>0</v>
      </c>
      <c r="C51" s="222" t="s">
        <v>2</v>
      </c>
      <c r="D51" s="221">
        <v>14</v>
      </c>
      <c r="E51" s="223">
        <f>D51/28</f>
        <v>0.5</v>
      </c>
      <c r="F51" s="221">
        <f t="shared" si="0"/>
        <v>14</v>
      </c>
      <c r="G51" s="222">
        <f>E51</f>
        <v>0.5</v>
      </c>
      <c r="H51" s="64"/>
      <c r="I51" s="64"/>
    </row>
    <row r="52" spans="1:10" x14ac:dyDescent="0.3">
      <c r="A52" s="220" t="s">
        <v>13</v>
      </c>
      <c r="B52" s="221">
        <v>14</v>
      </c>
      <c r="C52" s="222">
        <f>B52/17</f>
        <v>0.82352941176470584</v>
      </c>
      <c r="D52" s="221">
        <v>90</v>
      </c>
      <c r="E52" s="223">
        <f>D52/105</f>
        <v>0.8571428571428571</v>
      </c>
      <c r="F52" s="221">
        <f t="shared" si="0"/>
        <v>104</v>
      </c>
      <c r="G52" s="222">
        <f>F52/(17+105)</f>
        <v>0.85245901639344257</v>
      </c>
      <c r="H52" s="64"/>
      <c r="I52" s="64"/>
    </row>
    <row r="53" spans="1:10" x14ac:dyDescent="0.3">
      <c r="A53" s="220" t="s">
        <v>14</v>
      </c>
      <c r="B53" s="221">
        <v>6</v>
      </c>
      <c r="C53" s="222">
        <f>B53/9</f>
        <v>0.66666666666666663</v>
      </c>
      <c r="D53" s="224">
        <v>27</v>
      </c>
      <c r="E53" s="225">
        <f>D53/38</f>
        <v>0.71052631578947367</v>
      </c>
      <c r="F53" s="221">
        <f>B53+D53</f>
        <v>33</v>
      </c>
      <c r="G53" s="222">
        <f>F53/(9+38)</f>
        <v>0.7021276595744681</v>
      </c>
      <c r="H53" s="64"/>
      <c r="I53" s="64"/>
    </row>
    <row r="54" spans="1:10" x14ac:dyDescent="0.3">
      <c r="A54" s="220" t="s">
        <v>26</v>
      </c>
      <c r="B54" s="221">
        <v>2</v>
      </c>
      <c r="C54" s="222">
        <f>2/3</f>
        <v>0.66666666666666663</v>
      </c>
      <c r="D54" s="221">
        <v>11</v>
      </c>
      <c r="E54" s="223">
        <f>11/16</f>
        <v>0.6875</v>
      </c>
      <c r="F54" s="221">
        <f t="shared" si="0"/>
        <v>13</v>
      </c>
      <c r="G54" s="222">
        <f>F54/(13+1+5)</f>
        <v>0.68421052631578949</v>
      </c>
      <c r="H54" s="64"/>
      <c r="I54" s="64"/>
    </row>
    <row r="55" spans="1:10" x14ac:dyDescent="0.3">
      <c r="A55" s="226" t="s">
        <v>7</v>
      </c>
      <c r="B55" s="227">
        <f>SUM(B48:B54)</f>
        <v>287</v>
      </c>
      <c r="C55" s="228">
        <f>B55/368</f>
        <v>0.77989130434782605</v>
      </c>
      <c r="D55" s="227">
        <f>SUM(D48:D54)</f>
        <v>3077</v>
      </c>
      <c r="E55" s="229">
        <f>D55/5309</f>
        <v>0.57958184215483144</v>
      </c>
      <c r="F55" s="227">
        <f t="shared" si="0"/>
        <v>3364</v>
      </c>
      <c r="G55" s="228">
        <f>F55/(368+5309)</f>
        <v>0.59256649638893777</v>
      </c>
      <c r="H55" s="64"/>
    </row>
    <row r="56" spans="1:10" x14ac:dyDescent="0.3">
      <c r="B56" s="66"/>
      <c r="C56" s="67"/>
      <c r="D56" s="67"/>
      <c r="E56" s="68"/>
      <c r="F56" s="69"/>
      <c r="G56" s="68"/>
      <c r="H56" s="68"/>
      <c r="I56" s="67"/>
      <c r="J56" s="62"/>
    </row>
    <row r="57" spans="1:10" x14ac:dyDescent="0.3">
      <c r="J57" s="69"/>
    </row>
    <row r="58" spans="1:10" ht="14.45" customHeight="1" x14ac:dyDescent="0.3">
      <c r="A58" s="678" t="s">
        <v>90</v>
      </c>
      <c r="B58" s="678"/>
      <c r="C58" s="678"/>
    </row>
    <row r="59" spans="1:10" ht="15.75" customHeight="1" thickBot="1" x14ac:dyDescent="0.35">
      <c r="A59" s="679"/>
      <c r="B59" s="679"/>
      <c r="C59" s="679"/>
    </row>
    <row r="60" spans="1:10" ht="21.6" customHeight="1" x14ac:dyDescent="0.3">
      <c r="A60" s="211"/>
      <c r="B60" s="680" t="s">
        <v>92</v>
      </c>
      <c r="C60" s="680"/>
      <c r="D60" s="6"/>
      <c r="E60" s="6"/>
      <c r="F60" s="6"/>
      <c r="G60" s="6"/>
      <c r="H60" s="6"/>
      <c r="I60" s="6"/>
    </row>
    <row r="61" spans="1:10" x14ac:dyDescent="0.3">
      <c r="A61" s="217"/>
      <c r="B61" s="604" t="s">
        <v>93</v>
      </c>
      <c r="C61" s="218" t="s">
        <v>9</v>
      </c>
      <c r="D61" s="64"/>
      <c r="E61" s="64"/>
      <c r="F61" s="64"/>
      <c r="G61" s="64"/>
      <c r="H61" s="64"/>
      <c r="I61" s="64"/>
    </row>
    <row r="62" spans="1:10" x14ac:dyDescent="0.3">
      <c r="A62" s="232" t="s">
        <v>6</v>
      </c>
      <c r="B62" s="603">
        <v>82773000</v>
      </c>
      <c r="C62" s="233">
        <v>0.57999999999999996</v>
      </c>
      <c r="D62" s="70"/>
      <c r="E62" s="70"/>
      <c r="F62" s="70"/>
      <c r="G62" s="70"/>
      <c r="H62" s="70"/>
      <c r="I62" s="70"/>
    </row>
    <row r="63" spans="1:10" x14ac:dyDescent="0.3">
      <c r="A63" s="232" t="s">
        <v>91</v>
      </c>
      <c r="B63" s="603">
        <v>61181000</v>
      </c>
      <c r="C63" s="233">
        <v>0.15</v>
      </c>
      <c r="D63" s="70"/>
      <c r="E63" s="70"/>
      <c r="F63" s="70"/>
      <c r="G63" s="70"/>
      <c r="H63" s="70"/>
      <c r="I63" s="70"/>
    </row>
    <row r="64" spans="1:10" s="60" customFormat="1" x14ac:dyDescent="0.3">
      <c r="A64" s="226" t="s">
        <v>7</v>
      </c>
      <c r="B64" s="605">
        <v>143954000</v>
      </c>
      <c r="C64" s="234">
        <v>0.26</v>
      </c>
      <c r="D64" s="71"/>
      <c r="E64" s="71"/>
      <c r="F64" s="71"/>
      <c r="G64" s="71"/>
      <c r="H64" s="71"/>
      <c r="I64" s="71"/>
    </row>
    <row r="67" spans="1:11" x14ac:dyDescent="0.3">
      <c r="A67" s="230" t="s">
        <v>89</v>
      </c>
    </row>
    <row r="68" spans="1:11" ht="27" customHeight="1" x14ac:dyDescent="0.3">
      <c r="A68" s="676" t="s">
        <v>287</v>
      </c>
      <c r="B68" s="676"/>
      <c r="C68" s="676"/>
      <c r="D68" s="676"/>
      <c r="E68" s="676"/>
      <c r="F68" s="676"/>
      <c r="G68" s="676"/>
      <c r="H68" s="676"/>
      <c r="I68" s="676"/>
      <c r="J68" s="676"/>
      <c r="K68" s="676"/>
    </row>
    <row r="69" spans="1:11" x14ac:dyDescent="0.3">
      <c r="A69" s="231"/>
    </row>
  </sheetData>
  <mergeCells count="9">
    <mergeCell ref="A68:K68"/>
    <mergeCell ref="A21:H29"/>
    <mergeCell ref="A32:A33"/>
    <mergeCell ref="B60:C60"/>
    <mergeCell ref="B46:C46"/>
    <mergeCell ref="D46:E46"/>
    <mergeCell ref="F46:G46"/>
    <mergeCell ref="A44:C45"/>
    <mergeCell ref="A58:C5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4922C"/>
  </sheetPr>
  <dimension ref="A1:Q27"/>
  <sheetViews>
    <sheetView showGridLines="0" tabSelected="1" zoomScaleNormal="100" workbookViewId="0">
      <selection activeCell="A28" sqref="A28"/>
    </sheetView>
  </sheetViews>
  <sheetFormatPr defaultColWidth="9.140625" defaultRowHeight="15.75" x14ac:dyDescent="0.3"/>
  <cols>
    <col min="1" max="16384" width="9.140625" style="61"/>
  </cols>
  <sheetData>
    <row r="1" spans="1:17" ht="15" customHeight="1" x14ac:dyDescent="0.3">
      <c r="B1" s="60"/>
    </row>
    <row r="2" spans="1:17" ht="15" customHeight="1" x14ac:dyDescent="0.3">
      <c r="B2" s="60"/>
    </row>
    <row r="3" spans="1:17" ht="15" customHeight="1" x14ac:dyDescent="0.3">
      <c r="B3" s="60"/>
    </row>
    <row r="4" spans="1:17" ht="15" customHeight="1" x14ac:dyDescent="0.3">
      <c r="B4" s="60"/>
    </row>
    <row r="5" spans="1:17" x14ac:dyDescent="0.3">
      <c r="A5" s="92"/>
      <c r="B5" s="93"/>
      <c r="C5" s="92"/>
      <c r="D5" s="92"/>
      <c r="E5" s="92"/>
      <c r="F5" s="92"/>
      <c r="G5" s="92"/>
      <c r="H5" s="92"/>
      <c r="I5" s="92"/>
      <c r="J5" s="92"/>
      <c r="K5" s="92"/>
      <c r="L5" s="92"/>
      <c r="M5" s="92"/>
      <c r="N5" s="92"/>
      <c r="O5" s="92"/>
      <c r="P5" s="92"/>
      <c r="Q5" s="92"/>
    </row>
    <row r="6" spans="1:17" x14ac:dyDescent="0.3">
      <c r="A6" s="117"/>
      <c r="B6" s="118"/>
      <c r="C6" s="117"/>
      <c r="D6" s="117"/>
      <c r="E6" s="117"/>
      <c r="F6" s="117"/>
      <c r="G6" s="117"/>
      <c r="H6" s="117"/>
      <c r="I6" s="117"/>
    </row>
    <row r="7" spans="1:17" x14ac:dyDescent="0.3">
      <c r="B7" s="118"/>
      <c r="C7" s="117"/>
      <c r="D7" s="117"/>
      <c r="E7" s="117"/>
      <c r="F7" s="117"/>
      <c r="G7" s="117"/>
      <c r="H7" s="117"/>
      <c r="I7" s="117"/>
    </row>
    <row r="8" spans="1:17" x14ac:dyDescent="0.3">
      <c r="A8" s="117"/>
      <c r="B8" s="118"/>
      <c r="C8" s="117"/>
      <c r="D8" s="117"/>
      <c r="E8" s="117"/>
      <c r="F8" s="117"/>
      <c r="G8" s="117"/>
      <c r="H8" s="117"/>
      <c r="I8" s="117"/>
    </row>
    <row r="9" spans="1:17" x14ac:dyDescent="0.3">
      <c r="A9" s="117"/>
      <c r="B9" s="118"/>
      <c r="C9" s="117"/>
      <c r="D9" s="117"/>
      <c r="E9" s="117"/>
      <c r="F9" s="117"/>
      <c r="G9" s="117"/>
      <c r="H9" s="117"/>
      <c r="I9" s="117"/>
    </row>
    <row r="10" spans="1:17" x14ac:dyDescent="0.3">
      <c r="A10" s="117"/>
      <c r="B10" s="118"/>
      <c r="C10" s="117"/>
      <c r="D10" s="117"/>
      <c r="E10" s="117"/>
      <c r="F10" s="117"/>
      <c r="G10" s="117"/>
      <c r="H10" s="117"/>
      <c r="I10" s="117"/>
    </row>
    <row r="11" spans="1:17" x14ac:dyDescent="0.3">
      <c r="A11" s="117"/>
      <c r="B11" s="118"/>
      <c r="C11" s="117"/>
      <c r="D11" s="117"/>
      <c r="E11" s="117"/>
      <c r="F11" s="117"/>
      <c r="G11" s="117"/>
      <c r="H11" s="117"/>
      <c r="I11" s="117"/>
    </row>
    <row r="12" spans="1:17" x14ac:dyDescent="0.3">
      <c r="A12" s="117"/>
      <c r="B12" s="118"/>
      <c r="C12" s="117"/>
      <c r="D12" s="117"/>
      <c r="E12" s="117"/>
      <c r="F12" s="117"/>
      <c r="G12" s="117"/>
      <c r="H12" s="117"/>
      <c r="I12" s="117"/>
    </row>
    <row r="13" spans="1:17" x14ac:dyDescent="0.3">
      <c r="A13" s="117"/>
      <c r="B13" s="118"/>
      <c r="C13" s="117"/>
      <c r="D13" s="117"/>
      <c r="E13" s="117"/>
      <c r="F13" s="117"/>
      <c r="G13" s="117"/>
      <c r="H13" s="117"/>
      <c r="I13" s="117"/>
    </row>
    <row r="14" spans="1:17" x14ac:dyDescent="0.3">
      <c r="A14" s="117"/>
      <c r="B14" s="118"/>
      <c r="C14" s="117"/>
      <c r="D14" s="117"/>
      <c r="E14" s="117"/>
      <c r="F14" s="117"/>
      <c r="G14" s="117"/>
      <c r="H14" s="117"/>
      <c r="I14" s="117"/>
    </row>
    <row r="15" spans="1:17" x14ac:dyDescent="0.3">
      <c r="A15" s="117"/>
      <c r="B15" s="118"/>
      <c r="C15" s="117"/>
      <c r="D15" s="117"/>
      <c r="E15" s="117"/>
      <c r="F15" s="117"/>
      <c r="G15" s="117"/>
      <c r="H15" s="117"/>
      <c r="I15" s="117"/>
    </row>
    <row r="16" spans="1:17" x14ac:dyDescent="0.3">
      <c r="A16" s="117"/>
      <c r="B16" s="118"/>
      <c r="C16" s="117"/>
      <c r="D16" s="117"/>
      <c r="E16" s="117"/>
      <c r="F16" s="117"/>
      <c r="G16" s="117"/>
      <c r="H16" s="117"/>
      <c r="I16" s="117"/>
    </row>
    <row r="17" spans="1:17" x14ac:dyDescent="0.3">
      <c r="A17" s="117"/>
      <c r="B17" s="118"/>
      <c r="C17" s="117"/>
      <c r="D17" s="117"/>
      <c r="E17" s="117"/>
      <c r="F17" s="117"/>
      <c r="G17" s="117"/>
      <c r="H17" s="117"/>
      <c r="I17" s="117"/>
    </row>
    <row r="18" spans="1:17" x14ac:dyDescent="0.3">
      <c r="A18" s="117"/>
      <c r="B18" s="118"/>
      <c r="C18" s="117"/>
      <c r="D18" s="117"/>
      <c r="E18" s="117"/>
      <c r="F18" s="117"/>
      <c r="G18" s="117"/>
      <c r="H18" s="117"/>
      <c r="I18" s="117"/>
    </row>
    <row r="19" spans="1:17" x14ac:dyDescent="0.3">
      <c r="A19" s="117"/>
      <c r="B19" s="118"/>
      <c r="C19" s="117"/>
      <c r="D19" s="117"/>
      <c r="E19" s="117"/>
      <c r="F19" s="117"/>
      <c r="G19" s="117"/>
      <c r="H19" s="117"/>
      <c r="I19" s="117"/>
    </row>
    <row r="20" spans="1:17" ht="15" customHeight="1" x14ac:dyDescent="0.3">
      <c r="A20" s="677" t="s">
        <v>95</v>
      </c>
      <c r="B20" s="677"/>
      <c r="C20" s="677"/>
      <c r="D20" s="677"/>
      <c r="E20" s="677"/>
      <c r="F20" s="677"/>
      <c r="G20" s="677"/>
      <c r="H20" s="677"/>
      <c r="I20" s="677"/>
      <c r="J20" s="677"/>
      <c r="K20" s="677"/>
      <c r="L20" s="677"/>
      <c r="M20" s="677"/>
      <c r="N20" s="677"/>
      <c r="O20" s="677"/>
      <c r="P20" s="677"/>
      <c r="Q20" s="677"/>
    </row>
    <row r="21" spans="1:17" ht="15" customHeight="1" x14ac:dyDescent="0.3">
      <c r="A21" s="677"/>
      <c r="B21" s="677"/>
      <c r="C21" s="677"/>
      <c r="D21" s="677"/>
      <c r="E21" s="677"/>
      <c r="F21" s="677"/>
      <c r="G21" s="677"/>
      <c r="H21" s="677"/>
      <c r="I21" s="677"/>
      <c r="J21" s="677"/>
      <c r="K21" s="677"/>
      <c r="L21" s="677"/>
      <c r="M21" s="677"/>
      <c r="N21" s="677"/>
      <c r="O21" s="677"/>
      <c r="P21" s="677"/>
      <c r="Q21" s="677"/>
    </row>
    <row r="22" spans="1:17" ht="15" customHeight="1" x14ac:dyDescent="0.3">
      <c r="A22" s="677"/>
      <c r="B22" s="677"/>
      <c r="C22" s="677"/>
      <c r="D22" s="677"/>
      <c r="E22" s="677"/>
      <c r="F22" s="677"/>
      <c r="G22" s="677"/>
      <c r="H22" s="677"/>
      <c r="I22" s="677"/>
      <c r="J22" s="677"/>
      <c r="K22" s="677"/>
      <c r="L22" s="677"/>
      <c r="M22" s="677"/>
      <c r="N22" s="677"/>
      <c r="O22" s="677"/>
      <c r="P22" s="677"/>
      <c r="Q22" s="677"/>
    </row>
    <row r="23" spans="1:17" ht="15" customHeight="1" x14ac:dyDescent="0.3">
      <c r="A23" s="677"/>
      <c r="B23" s="677"/>
      <c r="C23" s="677"/>
      <c r="D23" s="677"/>
      <c r="E23" s="677"/>
      <c r="F23" s="677"/>
      <c r="G23" s="677"/>
      <c r="H23" s="677"/>
      <c r="I23" s="677"/>
      <c r="J23" s="677"/>
      <c r="K23" s="677"/>
      <c r="L23" s="677"/>
      <c r="M23" s="677"/>
      <c r="N23" s="677"/>
      <c r="O23" s="677"/>
      <c r="P23" s="677"/>
      <c r="Q23" s="677"/>
    </row>
    <row r="24" spans="1:17" ht="15" customHeight="1" x14ac:dyDescent="0.3">
      <c r="A24" s="677"/>
      <c r="B24" s="677"/>
      <c r="C24" s="677"/>
      <c r="D24" s="677"/>
      <c r="E24" s="677"/>
      <c r="F24" s="677"/>
      <c r="G24" s="677"/>
      <c r="H24" s="677"/>
      <c r="I24" s="677"/>
      <c r="J24" s="677"/>
      <c r="K24" s="677"/>
      <c r="L24" s="677"/>
      <c r="M24" s="677"/>
      <c r="N24" s="677"/>
      <c r="O24" s="677"/>
      <c r="P24" s="677"/>
      <c r="Q24" s="677"/>
    </row>
    <row r="25" spans="1:17" ht="15" customHeight="1" x14ac:dyDescent="0.3">
      <c r="A25" s="677"/>
      <c r="B25" s="677"/>
      <c r="C25" s="677"/>
      <c r="D25" s="677"/>
      <c r="E25" s="677"/>
      <c r="F25" s="677"/>
      <c r="G25" s="677"/>
      <c r="H25" s="677"/>
      <c r="I25" s="677"/>
      <c r="J25" s="677"/>
      <c r="K25" s="677"/>
      <c r="L25" s="677"/>
      <c r="M25" s="677"/>
      <c r="N25" s="677"/>
      <c r="O25" s="677"/>
      <c r="P25" s="677"/>
      <c r="Q25" s="677"/>
    </row>
    <row r="26" spans="1:17" x14ac:dyDescent="0.3">
      <c r="A26" s="677"/>
      <c r="B26" s="677"/>
      <c r="C26" s="677"/>
      <c r="D26" s="677"/>
      <c r="E26" s="677"/>
      <c r="F26" s="677"/>
      <c r="G26" s="677"/>
      <c r="H26" s="677"/>
      <c r="I26" s="677"/>
      <c r="J26" s="677"/>
      <c r="K26" s="677"/>
      <c r="L26" s="677"/>
      <c r="M26" s="677"/>
      <c r="N26" s="677"/>
      <c r="O26" s="677"/>
      <c r="P26" s="677"/>
      <c r="Q26" s="677"/>
    </row>
    <row r="27" spans="1:17" ht="63.75" customHeight="1" x14ac:dyDescent="0.3">
      <c r="A27" s="677"/>
      <c r="B27" s="677"/>
      <c r="C27" s="677"/>
      <c r="D27" s="677"/>
      <c r="E27" s="677"/>
      <c r="F27" s="677"/>
      <c r="G27" s="677"/>
      <c r="H27" s="677"/>
      <c r="I27" s="677"/>
      <c r="J27" s="677"/>
      <c r="K27" s="677"/>
      <c r="L27" s="677"/>
      <c r="M27" s="677"/>
      <c r="N27" s="677"/>
      <c r="O27" s="677"/>
      <c r="P27" s="677"/>
      <c r="Q27" s="677"/>
    </row>
  </sheetData>
  <mergeCells count="1">
    <mergeCell ref="A20:Q2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M66"/>
  <sheetViews>
    <sheetView showGridLines="0" zoomScaleNormal="100" workbookViewId="0">
      <selection activeCell="A59" sqref="A59"/>
    </sheetView>
  </sheetViews>
  <sheetFormatPr defaultColWidth="8.5703125" defaultRowHeight="12" x14ac:dyDescent="0.25"/>
  <cols>
    <col min="1" max="1" width="92.42578125" style="1" customWidth="1"/>
    <col min="2" max="5" width="20.42578125" style="59" customWidth="1"/>
    <col min="6" max="6" width="16.85546875" style="1" customWidth="1"/>
    <col min="7" max="7" width="21.4257812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13" ht="21" customHeight="1" x14ac:dyDescent="0.25">
      <c r="A1" s="18"/>
      <c r="G1" s="190"/>
    </row>
    <row r="2" spans="1:13" ht="21" customHeight="1" x14ac:dyDescent="0.25">
      <c r="A2" s="122"/>
      <c r="B2" s="125"/>
      <c r="C2" s="235"/>
      <c r="D2" s="125"/>
      <c r="E2" s="124"/>
      <c r="F2" s="34"/>
      <c r="G2" s="122"/>
    </row>
    <row r="3" spans="1:13" ht="21" customHeight="1" x14ac:dyDescent="0.25">
      <c r="A3" s="80"/>
      <c r="B3" s="72"/>
      <c r="C3" s="236"/>
      <c r="D3" s="237"/>
      <c r="E3" s="238"/>
      <c r="F3" s="239"/>
      <c r="G3" s="240"/>
    </row>
    <row r="4" spans="1:13" s="61" customFormat="1" ht="15" customHeight="1" x14ac:dyDescent="0.3">
      <c r="A4" s="92"/>
      <c r="B4" s="93"/>
      <c r="C4" s="92"/>
      <c r="D4" s="92"/>
      <c r="E4" s="92"/>
      <c r="F4" s="92"/>
    </row>
    <row r="5" spans="1:13" s="61" customFormat="1" ht="28.5" thickBot="1" x14ac:dyDescent="0.35">
      <c r="A5" s="134" t="s">
        <v>96</v>
      </c>
      <c r="B5" s="60"/>
    </row>
    <row r="6" spans="1:13" ht="15" customHeight="1" thickBot="1" x14ac:dyDescent="0.3">
      <c r="A6" s="678" t="s">
        <v>97</v>
      </c>
      <c r="B6" s="73"/>
      <c r="C6" s="74"/>
      <c r="D6" s="73"/>
      <c r="E6" s="75"/>
      <c r="F6" s="43"/>
    </row>
    <row r="7" spans="1:13" ht="15" customHeight="1" thickBot="1" x14ac:dyDescent="0.3">
      <c r="A7" s="678"/>
      <c r="B7" s="1"/>
      <c r="C7" s="1"/>
      <c r="D7" s="1"/>
      <c r="E7" s="1"/>
      <c r="G7" s="5"/>
      <c r="H7" s="6"/>
      <c r="I7" s="7"/>
      <c r="J7" s="8"/>
      <c r="K7" s="8"/>
      <c r="L7" s="8"/>
      <c r="M7" s="9"/>
    </row>
    <row r="8" spans="1:13" ht="15" customHeight="1" x14ac:dyDescent="0.25">
      <c r="A8" s="241" t="s">
        <v>99</v>
      </c>
      <c r="B8" s="242">
        <v>2024</v>
      </c>
      <c r="C8" s="243">
        <v>2023</v>
      </c>
      <c r="D8" s="243">
        <v>2022</v>
      </c>
      <c r="E8" s="243">
        <v>2021</v>
      </c>
      <c r="F8" s="244">
        <v>2020</v>
      </c>
      <c r="G8" s="99"/>
      <c r="H8" s="11"/>
      <c r="I8" s="12"/>
      <c r="J8" s="12"/>
      <c r="K8" s="12"/>
      <c r="L8" s="12"/>
      <c r="M8" s="12"/>
    </row>
    <row r="9" spans="1:13" ht="15" customHeight="1" x14ac:dyDescent="0.25">
      <c r="A9" s="245" t="s">
        <v>100</v>
      </c>
      <c r="B9" s="246">
        <v>58108</v>
      </c>
      <c r="C9" s="247">
        <v>42400</v>
      </c>
      <c r="D9" s="247">
        <v>45374</v>
      </c>
      <c r="E9" s="248">
        <v>46339</v>
      </c>
      <c r="F9" s="249">
        <v>40647</v>
      </c>
      <c r="H9" s="11"/>
      <c r="I9" s="12"/>
      <c r="J9" s="12"/>
      <c r="K9" s="12"/>
      <c r="L9" s="12"/>
      <c r="M9" s="12"/>
    </row>
    <row r="10" spans="1:13" ht="15" customHeight="1" x14ac:dyDescent="0.25">
      <c r="A10" s="250" t="s">
        <v>101</v>
      </c>
      <c r="B10" s="251">
        <v>70826</v>
      </c>
      <c r="C10" s="252">
        <v>64602</v>
      </c>
      <c r="D10" s="252">
        <v>68116</v>
      </c>
      <c r="E10" s="253">
        <v>58133</v>
      </c>
      <c r="F10" s="254">
        <v>41254</v>
      </c>
      <c r="G10" s="20"/>
      <c r="H10" s="11"/>
      <c r="I10" s="12"/>
      <c r="J10" s="12"/>
      <c r="K10" s="12"/>
      <c r="L10" s="12"/>
      <c r="M10" s="12"/>
    </row>
    <row r="11" spans="1:13" ht="15" customHeight="1" x14ac:dyDescent="0.25">
      <c r="A11" s="250" t="s">
        <v>102</v>
      </c>
      <c r="B11" s="251">
        <v>29802</v>
      </c>
      <c r="C11" s="252">
        <v>13457</v>
      </c>
      <c r="D11" s="252">
        <v>13389</v>
      </c>
      <c r="E11" s="253">
        <v>12820</v>
      </c>
      <c r="F11" s="254">
        <v>6591</v>
      </c>
      <c r="G11" s="100"/>
      <c r="H11" s="11"/>
      <c r="I11" s="12"/>
      <c r="J11" s="12"/>
      <c r="K11" s="12"/>
      <c r="L11" s="12"/>
      <c r="M11" s="12"/>
    </row>
    <row r="12" spans="1:13" ht="15" customHeight="1" x14ac:dyDescent="0.25">
      <c r="A12" s="255" t="s">
        <v>103</v>
      </c>
      <c r="B12" s="251">
        <v>128934</v>
      </c>
      <c r="C12" s="252">
        <v>107002</v>
      </c>
      <c r="D12" s="252">
        <v>113490</v>
      </c>
      <c r="E12" s="253">
        <v>104472</v>
      </c>
      <c r="F12" s="254">
        <v>81901</v>
      </c>
      <c r="G12" s="33"/>
      <c r="H12" s="11"/>
      <c r="I12" s="12"/>
      <c r="J12" s="12"/>
      <c r="K12" s="12"/>
      <c r="L12" s="12"/>
      <c r="M12" s="12"/>
    </row>
    <row r="13" spans="1:13" ht="15" customHeight="1" x14ac:dyDescent="0.25">
      <c r="A13" s="255" t="s">
        <v>104</v>
      </c>
      <c r="B13" s="251">
        <v>29461</v>
      </c>
      <c r="C13" s="252">
        <v>26016</v>
      </c>
      <c r="D13" s="252">
        <v>29734</v>
      </c>
      <c r="E13" s="253">
        <v>24821</v>
      </c>
      <c r="F13" s="254" t="s">
        <v>46</v>
      </c>
      <c r="G13" s="33"/>
      <c r="H13" s="11"/>
      <c r="I13" s="12"/>
      <c r="J13" s="12"/>
      <c r="K13" s="12"/>
      <c r="L13" s="12"/>
      <c r="M13" s="12"/>
    </row>
    <row r="14" spans="1:13" ht="15" customHeight="1" x14ac:dyDescent="0.25">
      <c r="A14" s="250" t="s">
        <v>105</v>
      </c>
      <c r="B14" s="256">
        <v>0.32</v>
      </c>
      <c r="C14" s="266">
        <v>0.28999999999999998</v>
      </c>
      <c r="D14" s="266">
        <v>0.26</v>
      </c>
      <c r="E14" s="265">
        <v>0.22</v>
      </c>
      <c r="F14" s="257">
        <v>0.24</v>
      </c>
      <c r="G14" s="33"/>
      <c r="H14" s="11"/>
      <c r="I14" s="12"/>
      <c r="J14" s="12"/>
      <c r="K14" s="12"/>
      <c r="L14" s="12"/>
      <c r="M14" s="12"/>
    </row>
    <row r="15" spans="1:13" ht="12.6" customHeight="1" x14ac:dyDescent="0.25">
      <c r="A15" s="250" t="s">
        <v>106</v>
      </c>
      <c r="B15" s="256">
        <v>3.81</v>
      </c>
      <c r="C15" s="252" t="s">
        <v>15</v>
      </c>
      <c r="D15" s="252" t="s">
        <v>16</v>
      </c>
      <c r="E15" s="252" t="s">
        <v>17</v>
      </c>
      <c r="F15" s="257">
        <v>2.76</v>
      </c>
      <c r="G15" s="13"/>
      <c r="H15" s="11"/>
      <c r="I15" s="14"/>
      <c r="J15" s="14"/>
      <c r="K15" s="14"/>
      <c r="L15" s="14"/>
      <c r="M15" s="14"/>
    </row>
    <row r="16" spans="1:13" ht="15" customHeight="1" thickBot="1" x14ac:dyDescent="0.3">
      <c r="A16" s="624"/>
      <c r="B16" s="625"/>
      <c r="C16" s="625"/>
      <c r="D16" s="625"/>
      <c r="E16" s="625"/>
      <c r="F16" s="625"/>
      <c r="G16" s="13"/>
      <c r="H16" s="6"/>
      <c r="I16" s="7"/>
      <c r="J16" s="8"/>
      <c r="K16" s="8"/>
      <c r="L16" s="8"/>
      <c r="M16" s="9"/>
    </row>
    <row r="17" spans="1:13" ht="15" customHeight="1" x14ac:dyDescent="0.25">
      <c r="A17" s="258" t="s">
        <v>107</v>
      </c>
      <c r="B17" s="259">
        <v>2024</v>
      </c>
      <c r="C17" s="192">
        <v>2023</v>
      </c>
      <c r="D17" s="192">
        <v>2022</v>
      </c>
      <c r="E17" s="146">
        <v>2021</v>
      </c>
      <c r="F17" s="260">
        <v>2020</v>
      </c>
      <c r="G17" s="33"/>
      <c r="H17" s="11"/>
      <c r="I17" s="12"/>
      <c r="J17" s="12"/>
      <c r="K17" s="12"/>
      <c r="L17" s="12"/>
      <c r="M17" s="12"/>
    </row>
    <row r="18" spans="1:13" ht="15" customHeight="1" x14ac:dyDescent="0.25">
      <c r="A18" s="261" t="s">
        <v>108</v>
      </c>
      <c r="B18" s="262">
        <f>197880864/1000</f>
        <v>197880.864</v>
      </c>
      <c r="C18" s="247">
        <f>143520319/1000</f>
        <v>143520.31899999999</v>
      </c>
      <c r="D18" s="247">
        <f>159336476/1000</f>
        <v>159336.476</v>
      </c>
      <c r="E18" s="248">
        <f>165114299/1000</f>
        <v>165114.299</v>
      </c>
      <c r="F18" s="249">
        <f>132414133/1000</f>
        <v>132414.133</v>
      </c>
      <c r="G18" s="33"/>
      <c r="H18" s="11"/>
      <c r="I18" s="12"/>
      <c r="J18" s="12"/>
      <c r="K18" s="12"/>
      <c r="L18" s="12"/>
      <c r="M18" s="12"/>
    </row>
    <row r="19" spans="1:13" ht="15" customHeight="1" x14ac:dyDescent="0.25">
      <c r="A19" s="261" t="s">
        <v>109</v>
      </c>
      <c r="B19" s="262">
        <f>341344926/1000</f>
        <v>341344.92599999998</v>
      </c>
      <c r="C19" s="253">
        <f>291027982/1000</f>
        <v>291027.98200000002</v>
      </c>
      <c r="D19" s="252">
        <f>317941753/1000</f>
        <v>317941.75300000003</v>
      </c>
      <c r="E19" s="252">
        <f>299913295/1000</f>
        <v>299913.29499999998</v>
      </c>
      <c r="F19" s="254">
        <f>234541249/1000</f>
        <v>234541.24900000001</v>
      </c>
      <c r="G19" s="33"/>
      <c r="H19" s="11"/>
      <c r="I19" s="12"/>
      <c r="J19" s="12"/>
      <c r="K19" s="12"/>
      <c r="L19" s="12"/>
      <c r="M19" s="12"/>
    </row>
    <row r="20" spans="1:13" ht="15" customHeight="1" x14ac:dyDescent="0.25">
      <c r="A20" s="263" t="s">
        <v>110</v>
      </c>
      <c r="B20" s="262">
        <v>0</v>
      </c>
      <c r="C20" s="253">
        <v>0</v>
      </c>
      <c r="D20" s="252">
        <v>0</v>
      </c>
      <c r="E20" s="252">
        <v>0</v>
      </c>
      <c r="F20" s="254">
        <v>0</v>
      </c>
      <c r="G20" s="33"/>
      <c r="H20" s="11"/>
      <c r="I20" s="12"/>
      <c r="J20" s="12"/>
      <c r="K20" s="12"/>
      <c r="L20" s="12"/>
      <c r="M20" s="12"/>
    </row>
    <row r="21" spans="1:13" ht="15" customHeight="1" x14ac:dyDescent="0.25">
      <c r="A21" s="263" t="s">
        <v>111</v>
      </c>
      <c r="B21" s="566">
        <f>SUM(B18:B19)</f>
        <v>539225.79</v>
      </c>
      <c r="C21" s="564">
        <f>SUM(C18:C19)</f>
        <v>434548.30099999998</v>
      </c>
      <c r="D21" s="564">
        <f>SUM(D18:D19)</f>
        <v>477278.22900000005</v>
      </c>
      <c r="E21" s="564">
        <f>SUM(E18:E19)</f>
        <v>465027.59399999998</v>
      </c>
      <c r="F21" s="565">
        <f>SUM(F18:F19)</f>
        <v>366955.38199999998</v>
      </c>
      <c r="G21" s="33"/>
      <c r="H21" s="11"/>
      <c r="I21" s="12"/>
      <c r="J21" s="12"/>
      <c r="K21" s="12"/>
      <c r="L21" s="12"/>
      <c r="M21" s="12"/>
    </row>
    <row r="22" spans="1:13" ht="15" customHeight="1" x14ac:dyDescent="0.25">
      <c r="A22" s="250" t="s">
        <v>112</v>
      </c>
      <c r="B22" s="577">
        <v>1.32</v>
      </c>
      <c r="C22" s="265">
        <v>1.19</v>
      </c>
      <c r="D22" s="266">
        <v>1.1000000000000001</v>
      </c>
      <c r="E22" s="266">
        <v>1</v>
      </c>
      <c r="F22" s="257">
        <v>1.06</v>
      </c>
      <c r="G22" s="33"/>
      <c r="H22" s="11"/>
      <c r="I22" s="12"/>
      <c r="J22" s="12"/>
      <c r="K22" s="12"/>
      <c r="L22" s="12"/>
      <c r="M22" s="12"/>
    </row>
    <row r="23" spans="1:13" x14ac:dyDescent="0.25">
      <c r="A23" s="250" t="s">
        <v>113</v>
      </c>
      <c r="B23" s="264">
        <v>15.92</v>
      </c>
      <c r="C23" s="265">
        <v>14.28</v>
      </c>
      <c r="D23" s="266">
        <v>15.29</v>
      </c>
      <c r="E23" s="266">
        <v>13.82</v>
      </c>
      <c r="F23" s="257">
        <v>12.38</v>
      </c>
      <c r="G23" s="33"/>
      <c r="H23" s="11"/>
      <c r="I23" s="12"/>
      <c r="J23" s="12"/>
      <c r="K23" s="12"/>
      <c r="L23" s="12"/>
      <c r="M23" s="12"/>
    </row>
    <row r="24" spans="1:13" s="77" customFormat="1" ht="15" customHeight="1" thickBot="1" x14ac:dyDescent="0.35">
      <c r="A24" s="52"/>
      <c r="B24" s="76"/>
      <c r="C24" s="76"/>
      <c r="D24" s="76"/>
      <c r="E24" s="76"/>
      <c r="G24" s="31"/>
    </row>
    <row r="25" spans="1:13" s="77" customFormat="1" ht="15" customHeight="1" thickBot="1" x14ac:dyDescent="0.35">
      <c r="A25" s="1"/>
      <c r="B25" s="95"/>
      <c r="C25" s="96"/>
      <c r="D25" s="96"/>
      <c r="E25" s="96"/>
      <c r="F25" s="78"/>
      <c r="G25" s="31"/>
    </row>
    <row r="26" spans="1:13" ht="15" customHeight="1" x14ac:dyDescent="0.25">
      <c r="A26" s="678" t="s">
        <v>98</v>
      </c>
      <c r="B26" s="3"/>
      <c r="C26" s="3"/>
      <c r="D26" s="4"/>
      <c r="E26" s="4"/>
      <c r="F26" s="18"/>
      <c r="G26" s="31"/>
    </row>
    <row r="27" spans="1:13" ht="15" customHeight="1" thickBot="1" x14ac:dyDescent="0.3">
      <c r="A27" s="678"/>
      <c r="B27" s="267"/>
      <c r="C27" s="267"/>
      <c r="D27" s="267"/>
      <c r="E27" s="267"/>
      <c r="G27" s="31"/>
    </row>
    <row r="28" spans="1:13" ht="15" customHeight="1" x14ac:dyDescent="0.25">
      <c r="A28" s="241" t="s">
        <v>99</v>
      </c>
      <c r="B28" s="259" t="s">
        <v>18</v>
      </c>
      <c r="C28" s="268" t="s">
        <v>10</v>
      </c>
      <c r="D28" s="146" t="s">
        <v>19</v>
      </c>
      <c r="E28" s="192" t="s">
        <v>20</v>
      </c>
      <c r="F28" s="244" t="s">
        <v>114</v>
      </c>
      <c r="G28" s="33"/>
    </row>
    <row r="29" spans="1:13" ht="15" customHeight="1" x14ac:dyDescent="0.25">
      <c r="A29" s="245" t="s">
        <v>100</v>
      </c>
      <c r="B29" s="270">
        <v>58108.38</v>
      </c>
      <c r="C29" s="248">
        <v>26515.29</v>
      </c>
      <c r="D29" s="247">
        <v>11959.91</v>
      </c>
      <c r="E29" s="247">
        <v>16141.13</v>
      </c>
      <c r="F29" s="249">
        <f>B29-(C29+D29+E29)</f>
        <v>3492.0500000000029</v>
      </c>
      <c r="G29" s="33"/>
    </row>
    <row r="30" spans="1:13" ht="15" customHeight="1" x14ac:dyDescent="0.25">
      <c r="A30" s="250" t="s">
        <v>101</v>
      </c>
      <c r="B30" s="270">
        <v>70825.820000000007</v>
      </c>
      <c r="C30" s="253">
        <v>32259.29</v>
      </c>
      <c r="D30" s="252">
        <v>16675.060000000001</v>
      </c>
      <c r="E30" s="252">
        <v>18849.939999999999</v>
      </c>
      <c r="F30" s="249">
        <f>B30-(C30+D30+E30)</f>
        <v>3041.5299999999988</v>
      </c>
      <c r="G30" s="33"/>
    </row>
    <row r="31" spans="1:13" ht="15" customHeight="1" x14ac:dyDescent="0.25">
      <c r="A31" s="250" t="s">
        <v>102</v>
      </c>
      <c r="B31" s="270">
        <v>29801.94</v>
      </c>
      <c r="C31" s="253">
        <v>6379.94</v>
      </c>
      <c r="D31" s="252">
        <v>3956.24</v>
      </c>
      <c r="E31" s="252">
        <v>5726.11</v>
      </c>
      <c r="F31" s="249">
        <f>B31-(C31+D31+E31)</f>
        <v>13739.649999999998</v>
      </c>
      <c r="G31" s="33"/>
    </row>
    <row r="32" spans="1:13" ht="15" customHeight="1" x14ac:dyDescent="0.25">
      <c r="A32" s="255" t="s">
        <v>103</v>
      </c>
      <c r="B32" s="270">
        <f>SUM(B29+B31)</f>
        <v>87910.319999999992</v>
      </c>
      <c r="C32" s="253">
        <f>SUM(C29+C31)</f>
        <v>32895.230000000003</v>
      </c>
      <c r="D32" s="253">
        <f>SUM(D29+D31)</f>
        <v>15916.15</v>
      </c>
      <c r="E32" s="253">
        <f>SUM(E29+E31)</f>
        <v>21867.239999999998</v>
      </c>
      <c r="F32" s="249">
        <f>B32-(C32+D32+E32)</f>
        <v>17231.699999999997</v>
      </c>
      <c r="G32" s="33"/>
    </row>
    <row r="33" spans="1:7" x14ac:dyDescent="0.25">
      <c r="A33" s="255" t="s">
        <v>104</v>
      </c>
      <c r="B33" s="270">
        <v>29461.35</v>
      </c>
      <c r="C33" s="253">
        <v>13592.24</v>
      </c>
      <c r="D33" s="252">
        <v>7928.38</v>
      </c>
      <c r="E33" s="252">
        <v>5735.58</v>
      </c>
      <c r="F33" s="249">
        <f>B33-(C33+D33+E33)</f>
        <v>2205.1500000000015</v>
      </c>
      <c r="G33" s="33"/>
    </row>
    <row r="34" spans="1:7" x14ac:dyDescent="0.25">
      <c r="A34" s="250" t="s">
        <v>105</v>
      </c>
      <c r="B34" s="186">
        <v>0.32</v>
      </c>
      <c r="C34" s="265">
        <v>0.27</v>
      </c>
      <c r="D34" s="266">
        <v>0.23</v>
      </c>
      <c r="E34" s="266">
        <v>0.55000000000000004</v>
      </c>
      <c r="F34" s="578" t="s">
        <v>2</v>
      </c>
      <c r="G34" s="33"/>
    </row>
    <row r="35" spans="1:7" x14ac:dyDescent="0.25">
      <c r="A35" s="250" t="s">
        <v>106</v>
      </c>
      <c r="B35" s="186">
        <v>3.81</v>
      </c>
      <c r="C35" s="265">
        <v>3.21</v>
      </c>
      <c r="D35" s="266">
        <v>2.79</v>
      </c>
      <c r="E35" s="266">
        <v>6.61</v>
      </c>
      <c r="F35" s="269" t="s">
        <v>2</v>
      </c>
      <c r="G35" s="13"/>
    </row>
    <row r="36" spans="1:7" ht="15" customHeight="1" thickBot="1" x14ac:dyDescent="0.3">
      <c r="A36" s="624"/>
      <c r="B36" s="626"/>
      <c r="C36" s="626"/>
      <c r="D36" s="626"/>
      <c r="E36" s="626"/>
      <c r="F36" s="625"/>
      <c r="G36" s="13"/>
    </row>
    <row r="37" spans="1:7" ht="15" customHeight="1" x14ac:dyDescent="0.25">
      <c r="A37" s="258" t="s">
        <v>107</v>
      </c>
      <c r="B37" s="259" t="s">
        <v>18</v>
      </c>
      <c r="C37" s="268" t="s">
        <v>10</v>
      </c>
      <c r="D37" s="146" t="s">
        <v>19</v>
      </c>
      <c r="E37" s="192" t="s">
        <v>20</v>
      </c>
      <c r="F37" s="260" t="s">
        <v>114</v>
      </c>
      <c r="G37" s="33"/>
    </row>
    <row r="38" spans="1:7" ht="15" customHeight="1" x14ac:dyDescent="0.25">
      <c r="A38" s="261" t="s">
        <v>108</v>
      </c>
      <c r="B38" s="270">
        <f>197880864/1000</f>
        <v>197880.864</v>
      </c>
      <c r="C38" s="248">
        <f>92886343/1000</f>
        <v>92886.342999999993</v>
      </c>
      <c r="D38" s="247">
        <f>37618683/1000</f>
        <v>37618.682999999997</v>
      </c>
      <c r="E38" s="247">
        <f>59131897/1000</f>
        <v>59131.896999999997</v>
      </c>
      <c r="F38" s="254">
        <f>B38-(C38+D38+E38)</f>
        <v>8243.9410000000207</v>
      </c>
      <c r="G38" s="33"/>
    </row>
    <row r="39" spans="1:7" ht="15" customHeight="1" x14ac:dyDescent="0.25">
      <c r="A39" s="261" t="s">
        <v>109</v>
      </c>
      <c r="B39" s="270">
        <f>341344926/1000</f>
        <v>341344.92599999998</v>
      </c>
      <c r="C39" s="253">
        <f>188840283/1000</f>
        <v>188840.283</v>
      </c>
      <c r="D39" s="252">
        <f>66162247/1000</f>
        <v>66162.247000000003</v>
      </c>
      <c r="E39" s="252">
        <f>68570157/1000</f>
        <v>68570.157000000007</v>
      </c>
      <c r="F39" s="254">
        <f>B39-(C39+D39+E39)</f>
        <v>17772.238999999943</v>
      </c>
      <c r="G39" s="33"/>
    </row>
    <row r="40" spans="1:7" ht="15" customHeight="1" x14ac:dyDescent="0.25">
      <c r="A40" s="263" t="s">
        <v>110</v>
      </c>
      <c r="B40" s="270">
        <v>0</v>
      </c>
      <c r="C40" s="253">
        <v>0</v>
      </c>
      <c r="D40" s="252">
        <v>0</v>
      </c>
      <c r="E40" s="252">
        <v>0</v>
      </c>
      <c r="F40" s="254">
        <v>0</v>
      </c>
      <c r="G40" s="33"/>
    </row>
    <row r="41" spans="1:7" ht="15" customHeight="1" x14ac:dyDescent="0.25">
      <c r="A41" s="263" t="s">
        <v>111</v>
      </c>
      <c r="B41" s="270">
        <f>SUM(B38:B40)</f>
        <v>539225.79</v>
      </c>
      <c r="C41" s="606">
        <f t="shared" ref="C41:F41" si="0">SUM(C38:C40)</f>
        <v>281726.62599999999</v>
      </c>
      <c r="D41" s="606">
        <f t="shared" si="0"/>
        <v>103780.93</v>
      </c>
      <c r="E41" s="606">
        <f t="shared" si="0"/>
        <v>127702.054</v>
      </c>
      <c r="F41" s="565">
        <f t="shared" si="0"/>
        <v>26016.179999999964</v>
      </c>
      <c r="G41" s="33"/>
    </row>
    <row r="42" spans="1:7" ht="15" customHeight="1" x14ac:dyDescent="0.25">
      <c r="A42" s="250" t="s">
        <v>112</v>
      </c>
      <c r="B42" s="186">
        <v>1.32</v>
      </c>
      <c r="C42" s="265">
        <f>SUM(C38:C39)/220501</f>
        <v>1.2776659788390983</v>
      </c>
      <c r="D42" s="266">
        <f>SUM(D38:D39)/123732</f>
        <v>0.83875577861830397</v>
      </c>
      <c r="E42" s="266">
        <f>SUM(E38:E39)/63769</f>
        <v>2.0025726293340025</v>
      </c>
      <c r="F42" s="257" t="s">
        <v>2</v>
      </c>
      <c r="G42" s="33"/>
    </row>
    <row r="43" spans="1:7" ht="16.899999999999999" customHeight="1" x14ac:dyDescent="0.25">
      <c r="A43" s="250" t="s">
        <v>113</v>
      </c>
      <c r="B43" s="186">
        <v>15.92</v>
      </c>
      <c r="C43" s="265">
        <f>SUM(C38:C39)/18302</f>
        <v>15.393215277018905</v>
      </c>
      <c r="D43" s="266">
        <f>SUM(D38:D39)/10270</f>
        <v>10.105251217137292</v>
      </c>
      <c r="E43" s="266">
        <f>SUM(E38:E39)/5293</f>
        <v>24.126592480634802</v>
      </c>
      <c r="F43" s="257" t="s">
        <v>2</v>
      </c>
      <c r="G43" s="33"/>
    </row>
    <row r="44" spans="1:7" ht="15" customHeight="1" thickBot="1" x14ac:dyDescent="0.3">
      <c r="A44" s="41"/>
      <c r="B44" s="42"/>
      <c r="C44" s="44"/>
      <c r="D44" s="29"/>
      <c r="E44" s="29"/>
      <c r="F44" s="18"/>
      <c r="G44" s="32"/>
    </row>
    <row r="45" spans="1:7" ht="15" customHeight="1" x14ac:dyDescent="0.25">
      <c r="A45" s="94"/>
      <c r="B45" s="11"/>
      <c r="C45" s="14"/>
      <c r="D45" s="14"/>
      <c r="E45" s="14"/>
      <c r="G45" s="13"/>
    </row>
    <row r="46" spans="1:7" s="210" customFormat="1" x14ac:dyDescent="0.25">
      <c r="A46" s="690" t="s">
        <v>115</v>
      </c>
      <c r="B46" s="691"/>
      <c r="C46" s="691"/>
      <c r="D46" s="691"/>
      <c r="E46" s="691"/>
      <c r="F46" s="692"/>
      <c r="G46" s="570"/>
    </row>
    <row r="47" spans="1:7" s="210" customFormat="1" ht="30" customHeight="1" x14ac:dyDescent="0.25">
      <c r="A47" s="693" t="s">
        <v>116</v>
      </c>
      <c r="B47" s="693"/>
      <c r="C47" s="693"/>
      <c r="D47" s="693"/>
      <c r="E47" s="693"/>
      <c r="F47" s="694"/>
      <c r="G47" s="571"/>
    </row>
    <row r="48" spans="1:7" s="210" customFormat="1" ht="12" customHeight="1" x14ac:dyDescent="0.25">
      <c r="A48" s="681" t="s">
        <v>117</v>
      </c>
      <c r="B48" s="682"/>
      <c r="C48" s="682"/>
      <c r="D48" s="682"/>
      <c r="E48" s="683"/>
      <c r="G48" s="572"/>
    </row>
    <row r="49" spans="1:7" s="210" customFormat="1" x14ac:dyDescent="0.25">
      <c r="A49" s="695" t="s">
        <v>118</v>
      </c>
      <c r="B49" s="696"/>
      <c r="C49" s="696"/>
      <c r="D49" s="696"/>
      <c r="E49" s="696"/>
      <c r="F49" s="697"/>
      <c r="G49" s="572"/>
    </row>
    <row r="50" spans="1:7" s="210" customFormat="1" x14ac:dyDescent="0.25">
      <c r="A50" s="682" t="s">
        <v>119</v>
      </c>
      <c r="B50" s="682"/>
      <c r="C50" s="682"/>
      <c r="D50" s="682"/>
      <c r="E50" s="683"/>
      <c r="F50" s="573"/>
      <c r="G50" s="572"/>
    </row>
    <row r="51" spans="1:7" s="210" customFormat="1" x14ac:dyDescent="0.25">
      <c r="A51" s="682" t="s">
        <v>120</v>
      </c>
      <c r="B51" s="682"/>
      <c r="C51" s="682"/>
      <c r="D51" s="682"/>
      <c r="E51" s="682"/>
      <c r="F51" s="683"/>
      <c r="G51" s="572"/>
    </row>
    <row r="52" spans="1:7" s="210" customFormat="1" x14ac:dyDescent="0.25">
      <c r="A52" s="684" t="s">
        <v>121</v>
      </c>
      <c r="B52" s="685"/>
      <c r="C52" s="685"/>
      <c r="D52" s="685"/>
      <c r="E52" s="686"/>
      <c r="F52" s="579"/>
      <c r="G52" s="572"/>
    </row>
    <row r="53" spans="1:7" s="210" customFormat="1" x14ac:dyDescent="0.25">
      <c r="A53" s="687" t="s">
        <v>122</v>
      </c>
      <c r="B53" s="688"/>
      <c r="C53" s="688"/>
      <c r="D53" s="688"/>
      <c r="E53" s="689"/>
      <c r="F53" s="573"/>
      <c r="G53" s="572"/>
    </row>
    <row r="54" spans="1:7" s="210" customFormat="1" x14ac:dyDescent="0.25">
      <c r="A54" s="682" t="s">
        <v>47</v>
      </c>
      <c r="B54" s="682"/>
      <c r="C54" s="682"/>
      <c r="D54" s="682"/>
      <c r="E54" s="683"/>
      <c r="F54" s="574"/>
      <c r="G54" s="572"/>
    </row>
    <row r="55" spans="1:7" s="210" customFormat="1" ht="22.15" customHeight="1" x14ac:dyDescent="0.25">
      <c r="A55" s="681" t="s">
        <v>123</v>
      </c>
      <c r="B55" s="682"/>
      <c r="C55" s="682"/>
      <c r="D55" s="682"/>
      <c r="E55" s="683"/>
      <c r="F55" s="573"/>
      <c r="G55" s="575"/>
    </row>
    <row r="56" spans="1:7" s="210" customFormat="1" x14ac:dyDescent="0.25">
      <c r="A56" s="681" t="s">
        <v>124</v>
      </c>
      <c r="B56" s="682"/>
      <c r="C56" s="682"/>
      <c r="D56" s="682"/>
      <c r="E56" s="683"/>
      <c r="F56" s="576"/>
      <c r="G56" s="576"/>
    </row>
    <row r="57" spans="1:7" x14ac:dyDescent="0.25">
      <c r="A57" s="122"/>
      <c r="B57" s="122"/>
      <c r="C57" s="122"/>
      <c r="D57" s="122"/>
      <c r="E57" s="122"/>
      <c r="F57" s="122"/>
      <c r="G57" s="122"/>
    </row>
    <row r="58" spans="1:7" x14ac:dyDescent="0.25">
      <c r="A58" s="122"/>
      <c r="B58" s="122"/>
      <c r="C58" s="122"/>
      <c r="D58" s="122"/>
      <c r="E58" s="122"/>
      <c r="F58" s="122"/>
      <c r="G58" s="122"/>
    </row>
    <row r="59" spans="1:7" x14ac:dyDescent="0.25">
      <c r="A59" s="122"/>
      <c r="B59" s="122"/>
      <c r="C59" s="122"/>
      <c r="D59" s="122"/>
      <c r="E59" s="122"/>
      <c r="F59" s="122"/>
      <c r="G59" s="122"/>
    </row>
    <row r="60" spans="1:7" x14ac:dyDescent="0.25">
      <c r="A60" s="122"/>
      <c r="B60" s="122"/>
      <c r="C60" s="122"/>
      <c r="D60" s="122"/>
      <c r="E60" s="122"/>
      <c r="F60" s="122"/>
      <c r="G60" s="122"/>
    </row>
    <row r="61" spans="1:7" x14ac:dyDescent="0.25">
      <c r="A61" s="122"/>
      <c r="B61" s="122"/>
      <c r="C61" s="122"/>
      <c r="D61" s="122"/>
      <c r="E61" s="122"/>
      <c r="F61" s="122"/>
      <c r="G61" s="122"/>
    </row>
    <row r="62" spans="1:7" x14ac:dyDescent="0.25">
      <c r="A62" s="122"/>
      <c r="B62" s="122"/>
      <c r="C62" s="122"/>
      <c r="D62" s="122"/>
      <c r="E62" s="122"/>
      <c r="F62" s="122"/>
      <c r="G62" s="122"/>
    </row>
    <row r="63" spans="1:7" x14ac:dyDescent="0.25">
      <c r="A63" s="122"/>
      <c r="B63" s="122"/>
      <c r="C63" s="122"/>
      <c r="D63" s="122"/>
      <c r="E63" s="122"/>
      <c r="F63" s="122"/>
      <c r="G63" s="122"/>
    </row>
    <row r="64" spans="1:7" x14ac:dyDescent="0.25">
      <c r="A64" s="122"/>
      <c r="B64" s="122"/>
      <c r="C64" s="122"/>
      <c r="D64" s="122"/>
      <c r="E64" s="122"/>
      <c r="F64" s="122"/>
      <c r="G64" s="122"/>
    </row>
    <row r="65" spans="1:7" x14ac:dyDescent="0.25">
      <c r="A65" s="122"/>
      <c r="B65" s="122"/>
      <c r="C65" s="122"/>
      <c r="D65" s="122"/>
      <c r="E65" s="122"/>
      <c r="F65" s="122"/>
      <c r="G65" s="122"/>
    </row>
    <row r="66" spans="1:7" x14ac:dyDescent="0.25">
      <c r="A66" s="122"/>
    </row>
  </sheetData>
  <mergeCells count="13">
    <mergeCell ref="A56:E56"/>
    <mergeCell ref="A6:A7"/>
    <mergeCell ref="A26:A27"/>
    <mergeCell ref="A48:E48"/>
    <mergeCell ref="A50:E50"/>
    <mergeCell ref="A52:E52"/>
    <mergeCell ref="A53:E53"/>
    <mergeCell ref="A54:E54"/>
    <mergeCell ref="A55:E55"/>
    <mergeCell ref="A46:F46"/>
    <mergeCell ref="A47:F47"/>
    <mergeCell ref="A49:F49"/>
    <mergeCell ref="A51:F5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I51"/>
  <sheetViews>
    <sheetView showGridLines="0" zoomScaleNormal="100" workbookViewId="0">
      <selection activeCell="B22" sqref="B22"/>
    </sheetView>
  </sheetViews>
  <sheetFormatPr defaultColWidth="8.5703125" defaultRowHeight="12" x14ac:dyDescent="0.25"/>
  <cols>
    <col min="1" max="1" width="14.85546875" style="1" customWidth="1"/>
    <col min="2" max="2" width="46.85546875" style="1" customWidth="1"/>
    <col min="3" max="3" width="20.42578125" style="82" customWidth="1"/>
    <col min="4" max="5" width="20.42578125" style="59" customWidth="1"/>
    <col min="6" max="6" width="16.85546875" style="1" customWidth="1"/>
    <col min="7" max="7" width="21.4257812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9" ht="15" customHeight="1" x14ac:dyDescent="0.25">
      <c r="B1" s="18"/>
    </row>
    <row r="2" spans="1:9" ht="15" customHeight="1" x14ac:dyDescent="0.25">
      <c r="B2" s="18"/>
    </row>
    <row r="3" spans="1:9" ht="30" customHeight="1" x14ac:dyDescent="0.25"/>
    <row r="4" spans="1:9" ht="15" customHeight="1" x14ac:dyDescent="0.25">
      <c r="A4" s="97"/>
      <c r="B4" s="97"/>
      <c r="C4" s="101"/>
      <c r="D4" s="98"/>
      <c r="E4" s="98"/>
      <c r="F4" s="97"/>
      <c r="G4" s="97"/>
      <c r="H4" s="97"/>
      <c r="I4" s="97"/>
    </row>
    <row r="5" spans="1:9" s="61" customFormat="1" ht="27.75" x14ac:dyDescent="0.3">
      <c r="A5" s="134" t="s">
        <v>146</v>
      </c>
      <c r="B5" s="60"/>
    </row>
    <row r="6" spans="1:9" ht="15" customHeight="1" x14ac:dyDescent="0.25">
      <c r="A6" s="700" t="s">
        <v>125</v>
      </c>
      <c r="B6" s="700"/>
      <c r="C6" s="700"/>
    </row>
    <row r="7" spans="1:9" ht="15" customHeight="1" thickBot="1" x14ac:dyDescent="0.3">
      <c r="A7" s="701"/>
      <c r="B7" s="701"/>
      <c r="C7" s="701"/>
      <c r="D7" s="17"/>
      <c r="E7" s="16"/>
      <c r="F7" s="18"/>
    </row>
    <row r="8" spans="1:9" ht="15" customHeight="1" x14ac:dyDescent="0.25">
      <c r="A8" s="271"/>
      <c r="B8" s="272"/>
      <c r="C8" s="273">
        <v>2024</v>
      </c>
      <c r="D8" s="146">
        <v>2023</v>
      </c>
      <c r="E8" s="192">
        <v>2022</v>
      </c>
      <c r="F8" s="243">
        <v>2021</v>
      </c>
      <c r="G8" s="274">
        <v>2020</v>
      </c>
    </row>
    <row r="9" spans="1:9" ht="15" customHeight="1" x14ac:dyDescent="0.25">
      <c r="A9" s="710" t="s">
        <v>127</v>
      </c>
      <c r="B9" s="275" t="s">
        <v>128</v>
      </c>
      <c r="C9" s="627">
        <v>557360</v>
      </c>
      <c r="D9" s="277">
        <v>578919</v>
      </c>
      <c r="E9" s="277">
        <v>651066</v>
      </c>
      <c r="F9" s="277">
        <v>589904</v>
      </c>
      <c r="G9" s="278">
        <v>454527</v>
      </c>
    </row>
    <row r="10" spans="1:9" ht="15" customHeight="1" x14ac:dyDescent="0.25">
      <c r="A10" s="711"/>
      <c r="B10" s="250" t="s">
        <v>130</v>
      </c>
      <c r="C10" s="627">
        <v>1779270</v>
      </c>
      <c r="D10" s="277">
        <v>2130252</v>
      </c>
      <c r="E10" s="277">
        <v>2396165</v>
      </c>
      <c r="F10" s="277">
        <v>2419802</v>
      </c>
      <c r="G10" s="278">
        <v>1869751</v>
      </c>
    </row>
    <row r="11" spans="1:9" ht="24.6" customHeight="1" x14ac:dyDescent="0.25">
      <c r="A11" s="712"/>
      <c r="B11" s="250" t="s">
        <v>129</v>
      </c>
      <c r="C11" s="628">
        <v>0.31325206404873907</v>
      </c>
      <c r="D11" s="279">
        <v>0.27176080576382511</v>
      </c>
      <c r="E11" s="279">
        <v>0.27171167261019169</v>
      </c>
      <c r="F11" s="279">
        <v>0.243781929265287</v>
      </c>
      <c r="G11" s="280">
        <v>0.24309493617064518</v>
      </c>
    </row>
    <row r="12" spans="1:9" ht="15" customHeight="1" x14ac:dyDescent="0.25">
      <c r="A12" s="707" t="s">
        <v>131</v>
      </c>
      <c r="B12" s="281" t="s">
        <v>132</v>
      </c>
      <c r="C12" s="627">
        <v>49.5</v>
      </c>
      <c r="D12" s="277">
        <v>157.26999999999998</v>
      </c>
      <c r="E12" s="277">
        <v>144.25</v>
      </c>
      <c r="F12" s="277">
        <v>161.43</v>
      </c>
      <c r="G12" s="278">
        <v>83.98</v>
      </c>
    </row>
    <row r="13" spans="1:9" ht="15" customHeight="1" x14ac:dyDescent="0.25">
      <c r="A13" s="708"/>
      <c r="B13" s="250" t="s">
        <v>133</v>
      </c>
      <c r="C13" s="627">
        <v>2758.1299999999997</v>
      </c>
      <c r="D13" s="277">
        <v>2712.27</v>
      </c>
      <c r="E13" s="277">
        <v>2397.75</v>
      </c>
      <c r="F13" s="277">
        <v>2213.33</v>
      </c>
      <c r="G13" s="278">
        <v>1783.87</v>
      </c>
    </row>
    <row r="14" spans="1:9" ht="15" customHeight="1" x14ac:dyDescent="0.25">
      <c r="A14" s="709"/>
      <c r="B14" s="282" t="s">
        <v>7</v>
      </c>
      <c r="C14" s="283">
        <v>2807.6299999999997</v>
      </c>
      <c r="D14" s="284">
        <v>2869.54</v>
      </c>
      <c r="E14" s="284">
        <v>2542</v>
      </c>
      <c r="F14" s="284">
        <v>2374.7599999999998</v>
      </c>
      <c r="G14" s="285">
        <v>1867.85</v>
      </c>
    </row>
    <row r="15" spans="1:9" ht="15" customHeight="1" x14ac:dyDescent="0.25">
      <c r="A15" s="707" t="s">
        <v>134</v>
      </c>
      <c r="B15" s="286" t="s">
        <v>135</v>
      </c>
      <c r="C15" s="627">
        <v>62.019999999999996</v>
      </c>
      <c r="D15" s="277">
        <v>50.83</v>
      </c>
      <c r="E15" s="277">
        <v>62.16</v>
      </c>
      <c r="F15" s="277">
        <v>66.75</v>
      </c>
      <c r="G15" s="278">
        <v>67.45</v>
      </c>
    </row>
    <row r="16" spans="1:9" ht="15" customHeight="1" x14ac:dyDescent="0.25">
      <c r="A16" s="708"/>
      <c r="B16" s="287" t="s">
        <v>21</v>
      </c>
      <c r="C16" s="627">
        <v>5486.76</v>
      </c>
      <c r="D16" s="277">
        <v>2894.93</v>
      </c>
      <c r="E16" s="277">
        <v>3215.08</v>
      </c>
      <c r="F16" s="277">
        <v>3846.84</v>
      </c>
      <c r="G16" s="278">
        <v>3992.15</v>
      </c>
    </row>
    <row r="17" spans="1:9" ht="15" customHeight="1" x14ac:dyDescent="0.25">
      <c r="A17" s="709"/>
      <c r="B17" s="288" t="s">
        <v>7</v>
      </c>
      <c r="C17" s="283">
        <v>5548.7800000000007</v>
      </c>
      <c r="D17" s="284">
        <v>2945.7599999999998</v>
      </c>
      <c r="E17" s="284">
        <v>3277.24</v>
      </c>
      <c r="F17" s="284">
        <v>3913.59</v>
      </c>
      <c r="G17" s="285">
        <v>4059.6</v>
      </c>
    </row>
    <row r="18" spans="1:9" ht="22.5" customHeight="1" x14ac:dyDescent="0.25">
      <c r="A18" s="707" t="s">
        <v>136</v>
      </c>
      <c r="B18" s="289" t="s">
        <v>137</v>
      </c>
      <c r="C18" s="627">
        <f>-C17+C14</f>
        <v>-2741.150000000001</v>
      </c>
      <c r="D18" s="277">
        <v>-474.46</v>
      </c>
      <c r="E18" s="277">
        <v>-735.23</v>
      </c>
      <c r="F18" s="277">
        <v>-1520.27</v>
      </c>
      <c r="G18" s="278">
        <v>-2191.75</v>
      </c>
    </row>
    <row r="19" spans="1:9" ht="15" customHeight="1" x14ac:dyDescent="0.25">
      <c r="A19" s="708"/>
      <c r="B19" s="250" t="s">
        <v>138</v>
      </c>
      <c r="C19" s="627">
        <v>138</v>
      </c>
      <c r="D19" s="277">
        <v>163</v>
      </c>
      <c r="E19" s="277">
        <v>171</v>
      </c>
      <c r="F19" s="277">
        <v>193</v>
      </c>
      <c r="G19" s="278">
        <v>231</v>
      </c>
    </row>
    <row r="20" spans="1:9" ht="15" customHeight="1" x14ac:dyDescent="0.25">
      <c r="A20" s="709"/>
      <c r="B20" s="286" t="s">
        <v>139</v>
      </c>
      <c r="C20" s="630">
        <v>0.77</v>
      </c>
      <c r="D20" s="157">
        <v>0.84</v>
      </c>
      <c r="E20" s="157">
        <v>0.85</v>
      </c>
      <c r="F20" s="157">
        <v>0.86</v>
      </c>
      <c r="G20" s="290">
        <v>0.86</v>
      </c>
    </row>
    <row r="21" spans="1:9" ht="15" customHeight="1" x14ac:dyDescent="0.25">
      <c r="A21" s="65"/>
      <c r="B21" s="40"/>
      <c r="C21" s="58"/>
      <c r="D21" s="40"/>
      <c r="E21" s="40"/>
      <c r="F21" s="40"/>
      <c r="G21" s="40"/>
      <c r="H21" s="40"/>
    </row>
    <row r="22" spans="1:9" ht="15" customHeight="1" x14ac:dyDescent="0.25">
      <c r="A22" s="65"/>
      <c r="B22" s="40"/>
      <c r="C22" s="58"/>
      <c r="D22" s="40"/>
      <c r="E22" s="40"/>
      <c r="F22" s="40"/>
      <c r="G22" s="40"/>
      <c r="H22" s="40"/>
    </row>
    <row r="23" spans="1:9" ht="15" customHeight="1" x14ac:dyDescent="0.25">
      <c r="A23" s="713" t="s">
        <v>126</v>
      </c>
      <c r="B23" s="713"/>
      <c r="C23" s="713"/>
      <c r="D23" s="713"/>
      <c r="E23" s="40"/>
      <c r="F23" s="40"/>
      <c r="G23" s="40"/>
      <c r="H23" s="40"/>
    </row>
    <row r="24" spans="1:9" ht="10.9" customHeight="1" thickBot="1" x14ac:dyDescent="0.3">
      <c r="A24" s="714"/>
      <c r="B24" s="714"/>
      <c r="C24" s="714"/>
      <c r="D24" s="714"/>
      <c r="E24" s="16"/>
      <c r="F24" s="18"/>
      <c r="H24" s="40"/>
    </row>
    <row r="25" spans="1:9" ht="27" customHeight="1" x14ac:dyDescent="0.25">
      <c r="A25" s="271"/>
      <c r="B25" s="272"/>
      <c r="C25" s="273" t="s">
        <v>18</v>
      </c>
      <c r="D25" s="146" t="s">
        <v>10</v>
      </c>
      <c r="E25" s="192" t="s">
        <v>19</v>
      </c>
      <c r="F25" s="243" t="s">
        <v>288</v>
      </c>
      <c r="G25" s="243" t="s">
        <v>22</v>
      </c>
      <c r="H25" s="243" t="s">
        <v>26</v>
      </c>
      <c r="I25" s="274" t="s">
        <v>23</v>
      </c>
    </row>
    <row r="26" spans="1:9" ht="15" customHeight="1" x14ac:dyDescent="0.25">
      <c r="A26" s="710" t="s">
        <v>127</v>
      </c>
      <c r="B26" s="275" t="s">
        <v>128</v>
      </c>
      <c r="C26" s="627">
        <v>557360</v>
      </c>
      <c r="D26" s="277">
        <v>258610</v>
      </c>
      <c r="E26" s="277">
        <v>298750</v>
      </c>
      <c r="F26" s="277" t="s">
        <v>2</v>
      </c>
      <c r="G26" s="277" t="s">
        <v>2</v>
      </c>
      <c r="H26" s="277" t="s">
        <v>2</v>
      </c>
      <c r="I26" s="278" t="s">
        <v>2</v>
      </c>
    </row>
    <row r="27" spans="1:9" ht="15" customHeight="1" x14ac:dyDescent="0.25">
      <c r="A27" s="711"/>
      <c r="B27" s="250" t="s">
        <v>130</v>
      </c>
      <c r="C27" s="627">
        <v>1779270</v>
      </c>
      <c r="D27" s="277">
        <v>1197966</v>
      </c>
      <c r="E27" s="277">
        <v>581304</v>
      </c>
      <c r="F27" s="277" t="s">
        <v>2</v>
      </c>
      <c r="G27" s="277" t="s">
        <v>2</v>
      </c>
      <c r="H27" s="277" t="s">
        <v>2</v>
      </c>
      <c r="I27" s="278" t="s">
        <v>2</v>
      </c>
    </row>
    <row r="28" spans="1:9" ht="24" customHeight="1" x14ac:dyDescent="0.25">
      <c r="A28" s="712"/>
      <c r="B28" s="250" t="s">
        <v>129</v>
      </c>
      <c r="C28" s="628">
        <v>0.31325206404873907</v>
      </c>
      <c r="D28" s="279">
        <v>0.2158742401704222</v>
      </c>
      <c r="E28" s="279">
        <v>0.51393074879925138</v>
      </c>
      <c r="F28" s="279" t="s">
        <v>2</v>
      </c>
      <c r="G28" s="279" t="s">
        <v>2</v>
      </c>
      <c r="H28" s="279" t="s">
        <v>2</v>
      </c>
      <c r="I28" s="280" t="s">
        <v>2</v>
      </c>
    </row>
    <row r="29" spans="1:9" ht="15" customHeight="1" x14ac:dyDescent="0.25">
      <c r="A29" s="707" t="s">
        <v>131</v>
      </c>
      <c r="B29" s="281" t="s">
        <v>132</v>
      </c>
      <c r="C29" s="627">
        <f>SUM(D29:I29)</f>
        <v>49.5</v>
      </c>
      <c r="D29" s="277" t="s">
        <v>2</v>
      </c>
      <c r="E29" s="277" t="s">
        <v>2</v>
      </c>
      <c r="F29" s="277">
        <v>3.8</v>
      </c>
      <c r="G29" s="277">
        <v>32.85</v>
      </c>
      <c r="H29" s="277">
        <v>2.3199999999999998</v>
      </c>
      <c r="I29" s="278">
        <v>10.53</v>
      </c>
    </row>
    <row r="30" spans="1:9" ht="15" customHeight="1" x14ac:dyDescent="0.25">
      <c r="A30" s="708"/>
      <c r="B30" s="250" t="s">
        <v>133</v>
      </c>
      <c r="C30" s="627">
        <v>2758.1299999999997</v>
      </c>
      <c r="D30" s="277">
        <v>1689.29</v>
      </c>
      <c r="E30" s="277">
        <v>969.74</v>
      </c>
      <c r="F30" s="277">
        <v>99.1</v>
      </c>
      <c r="G30" s="277" t="s">
        <v>2</v>
      </c>
      <c r="H30" s="277" t="s">
        <v>2</v>
      </c>
      <c r="I30" s="278" t="s">
        <v>2</v>
      </c>
    </row>
    <row r="31" spans="1:9" ht="15" customHeight="1" x14ac:dyDescent="0.25">
      <c r="A31" s="709"/>
      <c r="B31" s="282" t="s">
        <v>7</v>
      </c>
      <c r="C31" s="283">
        <f>SUM(C29:C30)</f>
        <v>2807.6299999999997</v>
      </c>
      <c r="D31" s="284">
        <v>1689.29</v>
      </c>
      <c r="E31" s="284">
        <v>969.74</v>
      </c>
      <c r="F31" s="284">
        <v>105</v>
      </c>
      <c r="G31" s="284">
        <v>32.85</v>
      </c>
      <c r="H31" s="284">
        <v>2.3199999999999998</v>
      </c>
      <c r="I31" s="285">
        <v>10.53</v>
      </c>
    </row>
    <row r="32" spans="1:9" ht="15" customHeight="1" x14ac:dyDescent="0.25">
      <c r="A32" s="707" t="s">
        <v>134</v>
      </c>
      <c r="B32" s="286" t="s">
        <v>135</v>
      </c>
      <c r="C32" s="627">
        <v>62.019999999999996</v>
      </c>
      <c r="D32" s="277">
        <v>0</v>
      </c>
      <c r="E32" s="277">
        <v>0</v>
      </c>
      <c r="F32" s="277">
        <f>15.9+10</f>
        <v>25.9</v>
      </c>
      <c r="G32" s="277">
        <v>6.55</v>
      </c>
      <c r="H32" s="277">
        <v>2.4700000000000002</v>
      </c>
      <c r="I32" s="278">
        <v>27.07</v>
      </c>
    </row>
    <row r="33" spans="1:9" ht="15" customHeight="1" x14ac:dyDescent="0.25">
      <c r="A33" s="708"/>
      <c r="B33" s="287" t="s">
        <v>21</v>
      </c>
      <c r="C33" s="627">
        <v>5486.76</v>
      </c>
      <c r="D33" s="277">
        <v>1486.16</v>
      </c>
      <c r="E33" s="277">
        <v>0</v>
      </c>
      <c r="F33" s="277">
        <v>1061.72</v>
      </c>
      <c r="G33" s="277">
        <v>217.37</v>
      </c>
      <c r="H33" s="277">
        <v>665.64</v>
      </c>
      <c r="I33" s="278">
        <v>2055.87</v>
      </c>
    </row>
    <row r="34" spans="1:9" ht="15" customHeight="1" x14ac:dyDescent="0.25">
      <c r="A34" s="709"/>
      <c r="B34" s="288" t="s">
        <v>7</v>
      </c>
      <c r="C34" s="283">
        <v>5548.7800000000007</v>
      </c>
      <c r="D34" s="284">
        <v>1486.16</v>
      </c>
      <c r="E34" s="284">
        <v>0</v>
      </c>
      <c r="F34" s="284">
        <f>SUM(F32:F33)</f>
        <v>1087.6200000000001</v>
      </c>
      <c r="G34" s="284">
        <v>223.92000000000002</v>
      </c>
      <c r="H34" s="284">
        <v>668.11</v>
      </c>
      <c r="I34" s="285">
        <v>2082.94</v>
      </c>
    </row>
    <row r="35" spans="1:9" ht="17.45" customHeight="1" x14ac:dyDescent="0.25">
      <c r="A35" s="707" t="s">
        <v>136</v>
      </c>
      <c r="B35" s="289" t="s">
        <v>137</v>
      </c>
      <c r="C35" s="627">
        <f>C31-C34</f>
        <v>-2741.150000000001</v>
      </c>
      <c r="D35" s="276">
        <f t="shared" ref="D35:I35" si="0">D31-D34</f>
        <v>203.12999999999988</v>
      </c>
      <c r="E35" s="276">
        <f t="shared" si="0"/>
        <v>969.74</v>
      </c>
      <c r="F35" s="276">
        <f t="shared" si="0"/>
        <v>-982.62000000000012</v>
      </c>
      <c r="G35" s="276">
        <f t="shared" si="0"/>
        <v>-191.07000000000002</v>
      </c>
      <c r="H35" s="276">
        <f t="shared" si="0"/>
        <v>-665.79</v>
      </c>
      <c r="I35" s="292">
        <f t="shared" si="0"/>
        <v>-2072.41</v>
      </c>
    </row>
    <row r="36" spans="1:9" ht="15" customHeight="1" x14ac:dyDescent="0.25">
      <c r="A36" s="708"/>
      <c r="B36" s="250" t="s">
        <v>138</v>
      </c>
      <c r="C36" s="627">
        <v>138</v>
      </c>
      <c r="D36" s="277">
        <v>143</v>
      </c>
      <c r="E36" s="277">
        <v>180</v>
      </c>
      <c r="F36" s="277">
        <v>138</v>
      </c>
      <c r="G36" s="277">
        <v>94</v>
      </c>
      <c r="H36" s="277">
        <v>135</v>
      </c>
      <c r="I36" s="278">
        <v>138</v>
      </c>
    </row>
    <row r="37" spans="1:9" ht="15" customHeight="1" x14ac:dyDescent="0.25">
      <c r="A37" s="709"/>
      <c r="B37" s="286" t="s">
        <v>139</v>
      </c>
      <c r="C37" s="629">
        <v>0.77</v>
      </c>
      <c r="D37" s="157">
        <v>0.81</v>
      </c>
      <c r="E37" s="157">
        <v>0.71</v>
      </c>
      <c r="F37" s="157" t="s">
        <v>2</v>
      </c>
      <c r="G37" s="157" t="s">
        <v>2</v>
      </c>
      <c r="H37" s="157" t="s">
        <v>2</v>
      </c>
      <c r="I37" s="290" t="s">
        <v>2</v>
      </c>
    </row>
    <row r="38" spans="1:9" ht="15" customHeight="1" x14ac:dyDescent="0.25">
      <c r="B38" s="120"/>
      <c r="C38" s="121"/>
      <c r="D38" s="120"/>
      <c r="E38" s="120"/>
      <c r="F38" s="120"/>
      <c r="G38" s="120"/>
      <c r="H38" s="40"/>
    </row>
    <row r="39" spans="1:9" ht="15" customHeight="1" x14ac:dyDescent="0.25">
      <c r="B39" s="40"/>
      <c r="C39" s="58"/>
      <c r="D39" s="40"/>
      <c r="E39" s="40"/>
      <c r="F39" s="40"/>
      <c r="G39" s="40"/>
      <c r="H39" s="40"/>
    </row>
    <row r="40" spans="1:9" ht="20.45" customHeight="1" x14ac:dyDescent="0.25">
      <c r="A40" s="715" t="s">
        <v>142</v>
      </c>
      <c r="B40" s="699"/>
      <c r="C40" s="699"/>
      <c r="D40" s="699"/>
      <c r="E40" s="699"/>
      <c r="F40" s="699"/>
      <c r="G40" s="699"/>
      <c r="H40" s="699"/>
      <c r="I40" s="699"/>
    </row>
    <row r="41" spans="1:9" x14ac:dyDescent="0.25">
      <c r="A41" s="705" t="s">
        <v>143</v>
      </c>
      <c r="B41" s="705"/>
      <c r="C41" s="705"/>
      <c r="D41" s="705"/>
      <c r="E41" s="705"/>
      <c r="F41" s="705"/>
      <c r="G41" s="706"/>
      <c r="H41" s="210"/>
      <c r="I41" s="210"/>
    </row>
    <row r="42" spans="1:9" x14ac:dyDescent="0.25">
      <c r="A42" s="702" t="s">
        <v>144</v>
      </c>
      <c r="B42" s="703"/>
      <c r="C42" s="703"/>
      <c r="D42" s="703"/>
      <c r="E42" s="704"/>
      <c r="F42" s="210"/>
      <c r="G42" s="572"/>
      <c r="H42" s="210"/>
      <c r="I42" s="210"/>
    </row>
    <row r="43" spans="1:9" x14ac:dyDescent="0.25">
      <c r="A43" s="698" t="s">
        <v>145</v>
      </c>
      <c r="B43" s="699"/>
      <c r="C43" s="699"/>
      <c r="D43" s="699"/>
      <c r="E43" s="699"/>
      <c r="F43" s="699"/>
      <c r="G43" s="699"/>
      <c r="H43" s="699"/>
      <c r="I43" s="699"/>
    </row>
    <row r="44" spans="1:9" x14ac:dyDescent="0.25">
      <c r="B44" s="18"/>
      <c r="C44" s="83"/>
      <c r="E44" s="79"/>
    </row>
    <row r="45" spans="1:9" x14ac:dyDescent="0.25">
      <c r="B45" s="18"/>
      <c r="C45" s="83"/>
      <c r="E45" s="79"/>
    </row>
    <row r="46" spans="1:9" x14ac:dyDescent="0.25">
      <c r="B46" s="18"/>
      <c r="C46" s="83"/>
      <c r="E46" s="79"/>
    </row>
    <row r="47" spans="1:9" x14ac:dyDescent="0.25">
      <c r="A47" s="65"/>
      <c r="B47" s="18"/>
      <c r="C47" s="83"/>
      <c r="E47" s="79"/>
    </row>
    <row r="48" spans="1:9" x14ac:dyDescent="0.25">
      <c r="A48" s="65"/>
      <c r="B48" s="18"/>
      <c r="C48" s="83"/>
      <c r="E48" s="79"/>
    </row>
    <row r="49" spans="2:5" x14ac:dyDescent="0.25">
      <c r="B49" s="18"/>
      <c r="C49" s="83"/>
      <c r="E49" s="79"/>
    </row>
    <row r="50" spans="2:5" x14ac:dyDescent="0.25">
      <c r="B50" s="18"/>
      <c r="C50" s="83"/>
      <c r="E50" s="72"/>
    </row>
    <row r="51" spans="2:5" x14ac:dyDescent="0.25">
      <c r="C51" s="83"/>
    </row>
  </sheetData>
  <mergeCells count="14">
    <mergeCell ref="A43:I43"/>
    <mergeCell ref="A6:C7"/>
    <mergeCell ref="A42:E42"/>
    <mergeCell ref="A41:G41"/>
    <mergeCell ref="A18:A20"/>
    <mergeCell ref="A9:A11"/>
    <mergeCell ref="A12:A14"/>
    <mergeCell ref="A15:A17"/>
    <mergeCell ref="A26:A28"/>
    <mergeCell ref="A29:A31"/>
    <mergeCell ref="A32:A34"/>
    <mergeCell ref="A35:A37"/>
    <mergeCell ref="A23:D24"/>
    <mergeCell ref="A40:I4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sheetPr>
  <dimension ref="A1:DD79"/>
  <sheetViews>
    <sheetView showGridLines="0" zoomScaleNormal="100" workbookViewId="0">
      <selection activeCell="B76" sqref="B76"/>
    </sheetView>
  </sheetViews>
  <sheetFormatPr defaultColWidth="8.5703125" defaultRowHeight="12" x14ac:dyDescent="0.25"/>
  <cols>
    <col min="1" max="1" width="25.140625" style="1" customWidth="1"/>
    <col min="2" max="2" width="26" style="1" customWidth="1"/>
    <col min="3" max="3" width="20.85546875" style="1" customWidth="1"/>
    <col min="4" max="7" width="20.42578125" style="59" customWidth="1"/>
    <col min="8" max="8" width="16.85546875" style="1" customWidth="1"/>
    <col min="9" max="9" width="21.42578125" style="1" customWidth="1"/>
    <col min="10" max="10" width="24.42578125" style="1" customWidth="1"/>
    <col min="11" max="11" width="11.42578125" style="1" customWidth="1"/>
    <col min="12" max="12" width="13.42578125" style="1" customWidth="1"/>
    <col min="13" max="13" width="10.5703125" style="1" customWidth="1"/>
    <col min="14" max="14" width="11.5703125" style="1" customWidth="1"/>
    <col min="15" max="16384" width="8.5703125" style="1"/>
  </cols>
  <sheetData>
    <row r="1" spans="1:14" ht="15" customHeight="1" thickBot="1" x14ac:dyDescent="0.3">
      <c r="A1" s="138"/>
      <c r="B1" s="293"/>
      <c r="C1" s="294"/>
      <c r="D1" s="138"/>
      <c r="E1" s="293"/>
      <c r="F1" s="293"/>
      <c r="G1" s="294"/>
      <c r="H1" s="293"/>
    </row>
    <row r="2" spans="1:14" ht="15" customHeight="1" thickBot="1" x14ac:dyDescent="0.3">
      <c r="A2" s="138"/>
      <c r="B2" s="138"/>
      <c r="C2" s="138"/>
      <c r="D2" s="138"/>
      <c r="E2" s="138"/>
      <c r="F2" s="138"/>
      <c r="G2" s="138"/>
      <c r="H2" s="138"/>
      <c r="I2" s="295"/>
      <c r="J2" s="296"/>
    </row>
    <row r="3" spans="1:14" ht="15" customHeight="1" thickBot="1" x14ac:dyDescent="0.3">
      <c r="A3" s="138"/>
      <c r="B3" s="138"/>
      <c r="C3" s="138"/>
      <c r="D3" s="138"/>
      <c r="E3" s="138"/>
      <c r="F3" s="138"/>
      <c r="G3" s="138"/>
      <c r="H3" s="138"/>
      <c r="I3" s="43"/>
      <c r="J3" s="297"/>
    </row>
    <row r="4" spans="1:14" ht="15" customHeight="1" thickBot="1" x14ac:dyDescent="0.3">
      <c r="A4" s="138"/>
      <c r="B4" s="138"/>
      <c r="C4" s="138"/>
      <c r="D4" s="138"/>
      <c r="E4" s="138"/>
      <c r="F4" s="138"/>
      <c r="G4" s="138"/>
      <c r="H4" s="138"/>
      <c r="I4" s="45"/>
      <c r="J4" s="52"/>
    </row>
    <row r="5" spans="1:14" ht="15" customHeight="1" thickBot="1" x14ac:dyDescent="0.3">
      <c r="A5" s="97"/>
      <c r="B5" s="97"/>
      <c r="C5" s="97"/>
      <c r="D5" s="97"/>
      <c r="E5" s="97"/>
      <c r="F5" s="97"/>
      <c r="G5" s="97"/>
      <c r="H5" s="97"/>
      <c r="I5" s="45"/>
      <c r="J5" s="52"/>
    </row>
    <row r="6" spans="1:14" s="61" customFormat="1" ht="28.5" thickBot="1" x14ac:dyDescent="0.35">
      <c r="A6" s="134" t="s">
        <v>147</v>
      </c>
      <c r="B6" s="60"/>
    </row>
    <row r="7" spans="1:14" ht="7.9" customHeight="1" thickBot="1" x14ac:dyDescent="0.3">
      <c r="A7" s="700" t="s">
        <v>175</v>
      </c>
      <c r="B7" s="700"/>
      <c r="C7" s="700"/>
      <c r="D7" s="135"/>
      <c r="E7" s="135"/>
      <c r="F7" s="135"/>
      <c r="G7" s="135"/>
      <c r="H7" s="138"/>
      <c r="I7" s="43"/>
      <c r="J7" s="43"/>
    </row>
    <row r="8" spans="1:14" ht="15" customHeight="1" thickBot="1" x14ac:dyDescent="0.3">
      <c r="A8" s="701"/>
      <c r="B8" s="701"/>
      <c r="C8" s="701"/>
      <c r="D8" s="30"/>
      <c r="E8" s="49"/>
      <c r="F8" s="17"/>
      <c r="G8" s="16"/>
      <c r="I8" s="51"/>
      <c r="J8" s="46"/>
      <c r="K8" s="3"/>
      <c r="L8" s="4"/>
      <c r="M8" s="4"/>
    </row>
    <row r="9" spans="1:14" ht="15" customHeight="1" thickBot="1" x14ac:dyDescent="0.3">
      <c r="A9" s="298"/>
      <c r="B9" s="299"/>
      <c r="C9" s="299"/>
      <c r="D9" s="259">
        <v>2024</v>
      </c>
      <c r="E9" s="300">
        <v>2023</v>
      </c>
      <c r="F9" s="192">
        <v>2022</v>
      </c>
      <c r="G9" s="243">
        <v>2021</v>
      </c>
      <c r="H9" s="274">
        <v>2020</v>
      </c>
      <c r="I9" s="104"/>
      <c r="J9" s="47"/>
      <c r="K9" s="7"/>
      <c r="L9" s="8"/>
      <c r="M9" s="8"/>
      <c r="N9" s="9"/>
    </row>
    <row r="10" spans="1:14" ht="15" customHeight="1" x14ac:dyDescent="0.25">
      <c r="A10" s="719" t="s">
        <v>140</v>
      </c>
      <c r="B10" s="738"/>
      <c r="C10" s="301"/>
      <c r="D10" s="302">
        <v>0.92700000000000005</v>
      </c>
      <c r="E10" s="303">
        <v>0.93100000000000005</v>
      </c>
      <c r="F10" s="304">
        <v>1.052</v>
      </c>
      <c r="G10" s="304">
        <v>1.0009999999999999</v>
      </c>
      <c r="H10" s="305">
        <v>1.1819999999999999</v>
      </c>
      <c r="I10" s="105"/>
      <c r="J10" s="48"/>
      <c r="K10" s="12"/>
      <c r="L10" s="12"/>
      <c r="M10" s="12"/>
      <c r="N10" s="12"/>
    </row>
    <row r="11" spans="1:14" ht="15" customHeight="1" x14ac:dyDescent="0.25">
      <c r="A11" s="306" t="s">
        <v>60</v>
      </c>
      <c r="B11" s="307"/>
      <c r="C11" s="308"/>
      <c r="D11" s="582">
        <v>0.57299999999999995</v>
      </c>
      <c r="E11" s="583">
        <v>0.63300000000000001</v>
      </c>
      <c r="F11" s="584">
        <v>0.68799999999999994</v>
      </c>
      <c r="G11" s="584">
        <v>0.72499999999999998</v>
      </c>
      <c r="H11" s="585">
        <v>0.56399999999999995</v>
      </c>
      <c r="I11" s="43"/>
      <c r="J11" s="55"/>
      <c r="K11" s="12"/>
      <c r="L11" s="12"/>
      <c r="M11" s="12"/>
      <c r="N11" s="12"/>
    </row>
    <row r="12" spans="1:14" ht="15" customHeight="1" x14ac:dyDescent="0.25">
      <c r="A12" s="707" t="s">
        <v>148</v>
      </c>
      <c r="B12" s="718" t="s">
        <v>149</v>
      </c>
      <c r="C12" s="719"/>
      <c r="D12" s="309">
        <v>1441</v>
      </c>
      <c r="E12" s="310">
        <v>1442</v>
      </c>
      <c r="F12" s="277">
        <v>1823</v>
      </c>
      <c r="G12" s="277">
        <v>1808</v>
      </c>
      <c r="H12" s="278">
        <v>1565</v>
      </c>
      <c r="I12" s="53"/>
      <c r="J12" s="50"/>
      <c r="K12" s="14"/>
      <c r="L12" s="14"/>
      <c r="M12" s="14"/>
      <c r="N12" s="14"/>
    </row>
    <row r="13" spans="1:14" ht="15" customHeight="1" x14ac:dyDescent="0.25">
      <c r="A13" s="708"/>
      <c r="B13" s="718" t="s">
        <v>150</v>
      </c>
      <c r="C13" s="719"/>
      <c r="D13" s="270">
        <v>1067</v>
      </c>
      <c r="E13" s="311">
        <v>777</v>
      </c>
      <c r="F13" s="277">
        <v>957</v>
      </c>
      <c r="G13" s="277">
        <v>792</v>
      </c>
      <c r="H13" s="278">
        <v>599</v>
      </c>
      <c r="I13" s="43"/>
      <c r="J13" s="55"/>
      <c r="K13" s="14"/>
      <c r="L13" s="14"/>
      <c r="M13" s="14"/>
      <c r="N13" s="14"/>
    </row>
    <row r="14" spans="1:14" ht="15" customHeight="1" x14ac:dyDescent="0.25">
      <c r="A14" s="708"/>
      <c r="B14" s="718" t="s">
        <v>151</v>
      </c>
      <c r="C14" s="719"/>
      <c r="D14" s="309">
        <v>1573</v>
      </c>
      <c r="E14" s="312">
        <v>1593</v>
      </c>
      <c r="F14" s="277">
        <v>1238</v>
      </c>
      <c r="G14" s="277">
        <v>1250</v>
      </c>
      <c r="H14" s="278">
        <v>977</v>
      </c>
      <c r="I14" s="106"/>
      <c r="J14" s="57"/>
      <c r="K14" s="3"/>
      <c r="L14" s="4"/>
      <c r="M14" s="4"/>
    </row>
    <row r="15" spans="1:14" ht="15" customHeight="1" x14ac:dyDescent="0.25">
      <c r="A15" s="708"/>
      <c r="B15" s="718" t="s">
        <v>152</v>
      </c>
      <c r="C15" s="719"/>
      <c r="D15" s="309">
        <v>226</v>
      </c>
      <c r="E15" s="312">
        <v>181</v>
      </c>
      <c r="F15" s="277">
        <v>194</v>
      </c>
      <c r="G15" s="277">
        <v>198</v>
      </c>
      <c r="H15" s="278">
        <v>147</v>
      </c>
      <c r="I15" s="107"/>
      <c r="J15" s="56"/>
      <c r="K15" s="3"/>
      <c r="L15" s="4"/>
      <c r="M15" s="4"/>
    </row>
    <row r="16" spans="1:14" ht="15" customHeight="1" x14ac:dyDescent="0.25">
      <c r="A16" s="708"/>
      <c r="B16" s="718" t="s">
        <v>153</v>
      </c>
      <c r="C16" s="719"/>
      <c r="D16" s="309">
        <v>1272</v>
      </c>
      <c r="E16" s="310">
        <v>1182</v>
      </c>
      <c r="F16" s="253">
        <v>1182</v>
      </c>
      <c r="G16" s="253">
        <v>1136</v>
      </c>
      <c r="H16" s="313">
        <v>610</v>
      </c>
      <c r="I16" s="108"/>
      <c r="J16" s="314"/>
      <c r="K16" s="7"/>
      <c r="L16" s="8"/>
      <c r="M16" s="8"/>
      <c r="N16" s="9"/>
    </row>
    <row r="17" spans="1:14" ht="15" customHeight="1" x14ac:dyDescent="0.25">
      <c r="A17" s="708"/>
      <c r="B17" s="718" t="s">
        <v>154</v>
      </c>
      <c r="C17" s="719"/>
      <c r="D17" s="309">
        <v>7</v>
      </c>
      <c r="E17" s="310">
        <v>9</v>
      </c>
      <c r="F17" s="252">
        <v>8</v>
      </c>
      <c r="G17" s="252">
        <v>12</v>
      </c>
      <c r="H17" s="315">
        <v>9</v>
      </c>
      <c r="I17" s="43"/>
      <c r="J17" s="716"/>
    </row>
    <row r="18" spans="1:14" ht="15" customHeight="1" x14ac:dyDescent="0.25">
      <c r="A18" s="709"/>
      <c r="B18" s="720" t="s">
        <v>7</v>
      </c>
      <c r="C18" s="721"/>
      <c r="D18" s="631">
        <f>SUM(D12:D17)</f>
        <v>5586</v>
      </c>
      <c r="E18" s="632">
        <f>SUM(E12:E17)</f>
        <v>5184</v>
      </c>
      <c r="F18" s="633">
        <f>SUM(F12:F17)</f>
        <v>5402</v>
      </c>
      <c r="G18" s="634">
        <f>SUM(G12:G17)</f>
        <v>5196</v>
      </c>
      <c r="H18" s="635">
        <f>SUM(H12:H17)</f>
        <v>3907</v>
      </c>
      <c r="I18" s="45"/>
      <c r="J18" s="717"/>
    </row>
    <row r="19" spans="1:14" ht="15" customHeight="1" x14ac:dyDescent="0.25">
      <c r="A19" s="91"/>
      <c r="B19" s="91"/>
      <c r="C19" s="91"/>
      <c r="D19" s="11"/>
      <c r="E19" s="11"/>
      <c r="F19" s="102"/>
      <c r="G19" s="11"/>
      <c r="H19" s="11"/>
      <c r="I19" s="53"/>
      <c r="J19" s="316"/>
    </row>
    <row r="20" spans="1:14" ht="15" customHeight="1" x14ac:dyDescent="0.25">
      <c r="A20" s="91"/>
      <c r="B20" s="91"/>
      <c r="C20" s="91"/>
      <c r="D20" s="91"/>
      <c r="E20" s="21"/>
      <c r="F20" s="21"/>
      <c r="G20" s="29"/>
      <c r="H20" s="18"/>
      <c r="I20" s="54"/>
      <c r="J20" s="316"/>
    </row>
    <row r="21" spans="1:14" ht="9.6" customHeight="1" x14ac:dyDescent="0.25">
      <c r="A21" s="700" t="s">
        <v>176</v>
      </c>
      <c r="B21" s="700"/>
      <c r="C21" s="700"/>
      <c r="D21" s="700"/>
      <c r="E21" s="722"/>
      <c r="F21" s="722"/>
      <c r="G21" s="722"/>
      <c r="H21" s="722"/>
      <c r="I21" s="722"/>
      <c r="J21" s="723"/>
    </row>
    <row r="22" spans="1:14" ht="13.15" customHeight="1" thickBot="1" x14ac:dyDescent="0.3">
      <c r="A22" s="701"/>
      <c r="B22" s="701"/>
      <c r="C22" s="701"/>
      <c r="D22" s="701"/>
      <c r="E22" s="724"/>
      <c r="F22" s="724"/>
      <c r="G22" s="724"/>
      <c r="H22" s="724"/>
      <c r="I22" s="724"/>
      <c r="J22" s="725"/>
      <c r="K22" s="21"/>
      <c r="L22" s="21"/>
      <c r="M22" s="4"/>
    </row>
    <row r="23" spans="1:14" ht="15" customHeight="1" x14ac:dyDescent="0.25">
      <c r="A23" s="317"/>
      <c r="B23" s="299"/>
      <c r="C23" s="299"/>
      <c r="D23" s="174">
        <v>2024</v>
      </c>
      <c r="E23" s="724"/>
      <c r="F23" s="724"/>
      <c r="G23" s="724"/>
      <c r="H23" s="724"/>
      <c r="I23" s="724"/>
      <c r="J23" s="725"/>
      <c r="K23" s="21"/>
      <c r="L23" s="21"/>
      <c r="M23" s="8"/>
      <c r="N23" s="9"/>
    </row>
    <row r="24" spans="1:14" ht="36" x14ac:dyDescent="0.25">
      <c r="A24" s="707" t="s">
        <v>155</v>
      </c>
      <c r="B24" s="733" t="s">
        <v>157</v>
      </c>
      <c r="C24" s="281" t="s">
        <v>159</v>
      </c>
      <c r="D24" s="318" t="s">
        <v>2</v>
      </c>
      <c r="E24" s="724"/>
      <c r="F24" s="724"/>
      <c r="G24" s="724"/>
      <c r="H24" s="724"/>
      <c r="I24" s="724"/>
      <c r="J24" s="725"/>
      <c r="K24" s="21"/>
      <c r="L24" s="21"/>
    </row>
    <row r="25" spans="1:14" ht="24" x14ac:dyDescent="0.25">
      <c r="A25" s="708"/>
      <c r="B25" s="734"/>
      <c r="C25" s="250" t="s">
        <v>160</v>
      </c>
      <c r="D25" s="318" t="s">
        <v>2</v>
      </c>
      <c r="E25" s="724"/>
      <c r="F25" s="724"/>
      <c r="G25" s="724"/>
      <c r="H25" s="724"/>
      <c r="I25" s="724"/>
      <c r="J25" s="725"/>
      <c r="K25" s="21"/>
      <c r="L25" s="21"/>
    </row>
    <row r="26" spans="1:14" x14ac:dyDescent="0.25">
      <c r="A26" s="708"/>
      <c r="B26" s="735"/>
      <c r="C26" s="319" t="s">
        <v>7</v>
      </c>
      <c r="D26" s="318" t="s">
        <v>2</v>
      </c>
      <c r="E26" s="724"/>
      <c r="F26" s="724"/>
      <c r="G26" s="724"/>
      <c r="H26" s="724"/>
      <c r="I26" s="724"/>
      <c r="J26" s="725"/>
      <c r="K26" s="21"/>
      <c r="L26" s="21"/>
    </row>
    <row r="27" spans="1:14" ht="36" x14ac:dyDescent="0.25">
      <c r="A27" s="708"/>
      <c r="B27" s="730" t="s">
        <v>158</v>
      </c>
      <c r="C27" s="281" t="s">
        <v>159</v>
      </c>
      <c r="D27" s="318" t="s">
        <v>2</v>
      </c>
      <c r="E27" s="724"/>
      <c r="F27" s="724"/>
      <c r="G27" s="724"/>
      <c r="H27" s="724"/>
      <c r="I27" s="724"/>
      <c r="J27" s="725"/>
      <c r="K27" s="21"/>
      <c r="L27" s="21"/>
    </row>
    <row r="28" spans="1:14" ht="24" x14ac:dyDescent="0.25">
      <c r="A28" s="708"/>
      <c r="B28" s="731"/>
      <c r="C28" s="250" t="s">
        <v>160</v>
      </c>
      <c r="D28" s="318" t="s">
        <v>2</v>
      </c>
      <c r="E28" s="724"/>
      <c r="F28" s="724"/>
      <c r="G28" s="724"/>
      <c r="H28" s="724"/>
      <c r="I28" s="724"/>
      <c r="J28" s="725"/>
      <c r="K28" s="21"/>
      <c r="L28" s="21"/>
    </row>
    <row r="29" spans="1:14" x14ac:dyDescent="0.25">
      <c r="A29" s="709"/>
      <c r="B29" s="732"/>
      <c r="C29" s="319" t="s">
        <v>7</v>
      </c>
      <c r="D29" s="318" t="s">
        <v>2</v>
      </c>
      <c r="E29" s="724"/>
      <c r="F29" s="724"/>
      <c r="G29" s="724"/>
      <c r="H29" s="724"/>
      <c r="I29" s="724"/>
      <c r="J29" s="725"/>
      <c r="K29" s="21"/>
      <c r="L29" s="21"/>
    </row>
    <row r="30" spans="1:14" ht="36" x14ac:dyDescent="0.25">
      <c r="A30" s="707" t="s">
        <v>156</v>
      </c>
      <c r="B30" s="733" t="s">
        <v>157</v>
      </c>
      <c r="C30" s="281" t="s">
        <v>159</v>
      </c>
      <c r="D30" s="318">
        <v>122</v>
      </c>
      <c r="E30" s="724"/>
      <c r="F30" s="724"/>
      <c r="G30" s="724"/>
      <c r="H30" s="724"/>
      <c r="I30" s="724"/>
      <c r="J30" s="725"/>
      <c r="K30" s="21"/>
      <c r="L30" s="21"/>
    </row>
    <row r="31" spans="1:14" ht="24" x14ac:dyDescent="0.25">
      <c r="A31" s="708"/>
      <c r="B31" s="734"/>
      <c r="C31" s="250" t="s">
        <v>160</v>
      </c>
      <c r="D31" s="318" t="s">
        <v>2</v>
      </c>
      <c r="E31" s="724"/>
      <c r="F31" s="724"/>
      <c r="G31" s="724"/>
      <c r="H31" s="724"/>
      <c r="I31" s="724"/>
      <c r="J31" s="725"/>
      <c r="K31" s="21"/>
      <c r="L31" s="21"/>
    </row>
    <row r="32" spans="1:14" x14ac:dyDescent="0.25">
      <c r="A32" s="708"/>
      <c r="B32" s="735"/>
      <c r="C32" s="319" t="s">
        <v>7</v>
      </c>
      <c r="D32" s="318">
        <v>122</v>
      </c>
      <c r="E32" s="724"/>
      <c r="F32" s="724"/>
      <c r="G32" s="724"/>
      <c r="H32" s="724"/>
      <c r="I32" s="724"/>
      <c r="J32" s="725"/>
      <c r="K32" s="21"/>
      <c r="L32" s="21"/>
    </row>
    <row r="33" spans="1:108" ht="36" x14ac:dyDescent="0.25">
      <c r="A33" s="708"/>
      <c r="B33" s="730" t="s">
        <v>158</v>
      </c>
      <c r="C33" s="281" t="s">
        <v>159</v>
      </c>
      <c r="D33" s="318" t="s">
        <v>2</v>
      </c>
      <c r="E33" s="724"/>
      <c r="F33" s="724"/>
      <c r="G33" s="724"/>
      <c r="H33" s="724"/>
      <c r="I33" s="724"/>
      <c r="J33" s="725"/>
      <c r="K33" s="21"/>
      <c r="L33" s="21"/>
    </row>
    <row r="34" spans="1:108" ht="24" x14ac:dyDescent="0.25">
      <c r="A34" s="708"/>
      <c r="B34" s="731"/>
      <c r="C34" s="250" t="s">
        <v>160</v>
      </c>
      <c r="D34" s="318">
        <v>3147</v>
      </c>
      <c r="E34" s="724"/>
      <c r="F34" s="724"/>
      <c r="G34" s="724"/>
      <c r="H34" s="724"/>
      <c r="I34" s="724"/>
      <c r="J34" s="725"/>
      <c r="K34" s="21"/>
      <c r="L34" s="21"/>
    </row>
    <row r="35" spans="1:108" x14ac:dyDescent="0.25">
      <c r="A35" s="709"/>
      <c r="B35" s="732"/>
      <c r="C35" s="319" t="s">
        <v>7</v>
      </c>
      <c r="D35" s="320">
        <v>3147</v>
      </c>
      <c r="E35" s="724"/>
      <c r="F35" s="724"/>
      <c r="G35" s="724"/>
      <c r="H35" s="724"/>
      <c r="I35" s="724"/>
      <c r="J35" s="725"/>
      <c r="K35" s="21"/>
      <c r="L35" s="21"/>
    </row>
    <row r="36" spans="1:108" ht="15" customHeight="1" x14ac:dyDescent="0.25">
      <c r="A36" s="321"/>
      <c r="B36" s="319"/>
      <c r="C36" s="322"/>
      <c r="D36" s="323"/>
      <c r="E36" s="726"/>
      <c r="F36" s="724"/>
      <c r="G36" s="724"/>
      <c r="H36" s="724"/>
      <c r="I36" s="724"/>
      <c r="J36" s="725"/>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20"/>
    </row>
    <row r="37" spans="1:108" ht="12.6" customHeight="1" x14ac:dyDescent="0.25">
      <c r="A37" s="700" t="s">
        <v>161</v>
      </c>
      <c r="B37" s="700"/>
      <c r="C37" s="700"/>
      <c r="D37" s="700"/>
      <c r="E37" s="724"/>
      <c r="F37" s="724"/>
      <c r="G37" s="724"/>
      <c r="H37" s="724"/>
      <c r="I37" s="724"/>
      <c r="J37" s="725"/>
    </row>
    <row r="38" spans="1:108" ht="12.6" customHeight="1" thickBot="1" x14ac:dyDescent="0.3">
      <c r="A38" s="701"/>
      <c r="B38" s="701"/>
      <c r="C38" s="701"/>
      <c r="D38" s="701"/>
      <c r="E38" s="727"/>
      <c r="F38" s="728"/>
      <c r="G38" s="728"/>
      <c r="H38" s="728"/>
      <c r="I38" s="728"/>
      <c r="J38" s="729"/>
      <c r="K38" s="21"/>
      <c r="L38" s="4"/>
      <c r="M38" s="4"/>
    </row>
    <row r="39" spans="1:108" ht="15" customHeight="1" x14ac:dyDescent="0.25">
      <c r="A39" s="298"/>
      <c r="B39" s="299"/>
      <c r="C39" s="299"/>
      <c r="D39" s="174">
        <v>2024</v>
      </c>
      <c r="E39" s="326"/>
      <c r="F39" s="326"/>
      <c r="G39" s="326"/>
      <c r="H39" s="326"/>
      <c r="I39" s="326"/>
      <c r="J39" s="295"/>
      <c r="K39" s="21"/>
      <c r="L39" s="8"/>
      <c r="M39" s="8"/>
      <c r="N39" s="9"/>
    </row>
    <row r="40" spans="1:108" ht="22.5" customHeight="1" x14ac:dyDescent="0.25">
      <c r="A40" s="707" t="s">
        <v>162</v>
      </c>
      <c r="B40" s="730" t="s">
        <v>157</v>
      </c>
      <c r="C40" s="281" t="s">
        <v>164</v>
      </c>
      <c r="D40" s="318" t="s">
        <v>2</v>
      </c>
      <c r="E40" s="1"/>
      <c r="F40" s="1"/>
      <c r="G40" s="1"/>
      <c r="J40" s="53"/>
      <c r="K40" s="21"/>
      <c r="L40" s="21"/>
    </row>
    <row r="41" spans="1:108" ht="22.5" customHeight="1" x14ac:dyDescent="0.25">
      <c r="A41" s="708"/>
      <c r="B41" s="731"/>
      <c r="C41" s="281" t="s">
        <v>165</v>
      </c>
      <c r="D41" s="318" t="s">
        <v>2</v>
      </c>
      <c r="E41" s="1"/>
      <c r="F41" s="1"/>
      <c r="G41" s="1"/>
      <c r="J41" s="53"/>
      <c r="K41" s="21"/>
      <c r="L41" s="21"/>
    </row>
    <row r="42" spans="1:108" ht="15" customHeight="1" x14ac:dyDescent="0.25">
      <c r="A42" s="708"/>
      <c r="B42" s="731"/>
      <c r="C42" s="281" t="s">
        <v>166</v>
      </c>
      <c r="D42" s="318" t="s">
        <v>2</v>
      </c>
      <c r="E42" s="1"/>
      <c r="F42" s="1"/>
      <c r="G42" s="1"/>
      <c r="J42" s="53"/>
      <c r="K42" s="21"/>
      <c r="L42" s="21"/>
    </row>
    <row r="43" spans="1:108" ht="22.5" customHeight="1" x14ac:dyDescent="0.25">
      <c r="A43" s="708"/>
      <c r="B43" s="731"/>
      <c r="C43" s="281" t="s">
        <v>167</v>
      </c>
      <c r="D43" s="318" t="s">
        <v>2</v>
      </c>
      <c r="E43" s="1"/>
      <c r="F43" s="1"/>
      <c r="G43" s="1"/>
      <c r="J43" s="53"/>
      <c r="K43" s="21"/>
      <c r="L43" s="21"/>
    </row>
    <row r="44" spans="1:108" ht="15" customHeight="1" x14ac:dyDescent="0.25">
      <c r="A44" s="708"/>
      <c r="B44" s="732"/>
      <c r="C44" s="455" t="s">
        <v>7</v>
      </c>
      <c r="D44" s="318" t="s">
        <v>2</v>
      </c>
      <c r="E44" s="1"/>
      <c r="F44" s="1"/>
      <c r="G44" s="1"/>
      <c r="J44" s="53"/>
      <c r="K44" s="21"/>
      <c r="L44" s="21"/>
    </row>
    <row r="45" spans="1:108" ht="22.5" customHeight="1" x14ac:dyDescent="0.25">
      <c r="A45" s="708"/>
      <c r="B45" s="730" t="s">
        <v>158</v>
      </c>
      <c r="C45" s="281" t="s">
        <v>164</v>
      </c>
      <c r="D45" s="318" t="s">
        <v>2</v>
      </c>
      <c r="E45" s="1"/>
      <c r="F45" s="1"/>
      <c r="G45" s="1"/>
      <c r="J45" s="53"/>
      <c r="K45" s="21"/>
      <c r="L45" s="21"/>
    </row>
    <row r="46" spans="1:108" ht="22.5" customHeight="1" x14ac:dyDescent="0.25">
      <c r="A46" s="708"/>
      <c r="B46" s="731"/>
      <c r="C46" s="281" t="s">
        <v>165</v>
      </c>
      <c r="D46" s="318" t="s">
        <v>2</v>
      </c>
      <c r="E46" s="1"/>
      <c r="F46" s="1"/>
      <c r="G46" s="1"/>
      <c r="J46" s="53"/>
      <c r="K46" s="21"/>
      <c r="L46" s="21"/>
    </row>
    <row r="47" spans="1:108" ht="15" customHeight="1" x14ac:dyDescent="0.25">
      <c r="A47" s="708"/>
      <c r="B47" s="731"/>
      <c r="C47" s="281" t="s">
        <v>166</v>
      </c>
      <c r="D47" s="318">
        <v>1090</v>
      </c>
      <c r="E47" s="1"/>
      <c r="F47" s="1"/>
      <c r="G47" s="1"/>
      <c r="J47" s="53"/>
      <c r="K47" s="21"/>
      <c r="L47" s="21"/>
    </row>
    <row r="48" spans="1:108" ht="22.5" customHeight="1" x14ac:dyDescent="0.25">
      <c r="A48" s="708"/>
      <c r="B48" s="731"/>
      <c r="C48" s="281" t="s">
        <v>167</v>
      </c>
      <c r="D48" s="318" t="s">
        <v>2</v>
      </c>
      <c r="E48" s="1"/>
      <c r="F48" s="1"/>
      <c r="G48" s="1"/>
      <c r="J48" s="53"/>
      <c r="K48" s="21"/>
      <c r="L48" s="21"/>
    </row>
    <row r="49" spans="1:12" ht="15" customHeight="1" x14ac:dyDescent="0.25">
      <c r="A49" s="708"/>
      <c r="B49" s="732"/>
      <c r="C49" s="455" t="s">
        <v>7</v>
      </c>
      <c r="D49" s="318">
        <v>1090</v>
      </c>
      <c r="E49" s="1"/>
      <c r="F49" s="1"/>
      <c r="G49" s="1"/>
      <c r="J49" s="53"/>
      <c r="K49" s="21"/>
      <c r="L49" s="21"/>
    </row>
    <row r="50" spans="1:12" ht="22.5" customHeight="1" x14ac:dyDescent="0.25">
      <c r="A50" s="707" t="s">
        <v>163</v>
      </c>
      <c r="B50" s="730" t="s">
        <v>157</v>
      </c>
      <c r="C50" s="281" t="s">
        <v>164</v>
      </c>
      <c r="D50" s="318" t="s">
        <v>2</v>
      </c>
      <c r="E50" s="1"/>
      <c r="F50" s="1"/>
      <c r="G50" s="1"/>
      <c r="J50" s="53"/>
      <c r="K50" s="21"/>
      <c r="L50" s="21"/>
    </row>
    <row r="51" spans="1:12" ht="22.5" customHeight="1" x14ac:dyDescent="0.25">
      <c r="A51" s="708"/>
      <c r="B51" s="731"/>
      <c r="C51" s="281" t="s">
        <v>165</v>
      </c>
      <c r="D51" s="318" t="s">
        <v>2</v>
      </c>
      <c r="E51" s="1"/>
      <c r="F51" s="1"/>
      <c r="G51" s="1"/>
      <c r="J51" s="53"/>
      <c r="K51" s="21"/>
      <c r="L51" s="21"/>
    </row>
    <row r="52" spans="1:12" ht="15" customHeight="1" x14ac:dyDescent="0.25">
      <c r="A52" s="708"/>
      <c r="B52" s="731"/>
      <c r="C52" s="281" t="s">
        <v>166</v>
      </c>
      <c r="D52" s="318">
        <v>1441</v>
      </c>
      <c r="E52" s="1"/>
      <c r="F52" s="1"/>
      <c r="G52" s="1"/>
      <c r="J52" s="53"/>
      <c r="K52" s="21"/>
      <c r="L52" s="21"/>
    </row>
    <row r="53" spans="1:12" ht="22.5" customHeight="1" x14ac:dyDescent="0.25">
      <c r="A53" s="708"/>
      <c r="B53" s="731"/>
      <c r="C53" s="281" t="s">
        <v>167</v>
      </c>
      <c r="D53" s="318" t="s">
        <v>2</v>
      </c>
      <c r="E53" s="1"/>
      <c r="F53" s="1"/>
      <c r="G53" s="1"/>
      <c r="J53" s="53"/>
      <c r="K53" s="21"/>
      <c r="L53" s="21"/>
    </row>
    <row r="54" spans="1:12" ht="15" customHeight="1" x14ac:dyDescent="0.25">
      <c r="A54" s="708"/>
      <c r="B54" s="732"/>
      <c r="C54" s="455" t="s">
        <v>7</v>
      </c>
      <c r="D54" s="318">
        <v>1441</v>
      </c>
      <c r="E54" s="1"/>
      <c r="F54" s="1"/>
      <c r="G54" s="1"/>
      <c r="J54" s="53"/>
      <c r="K54" s="21"/>
      <c r="L54" s="21"/>
    </row>
    <row r="55" spans="1:12" ht="22.5" customHeight="1" x14ac:dyDescent="0.25">
      <c r="A55" s="708"/>
      <c r="B55" s="730" t="s">
        <v>158</v>
      </c>
      <c r="C55" s="281" t="s">
        <v>164</v>
      </c>
      <c r="D55" s="318" t="s">
        <v>2</v>
      </c>
      <c r="E55" s="1"/>
      <c r="F55" s="1"/>
      <c r="G55" s="1"/>
      <c r="J55" s="53"/>
      <c r="K55" s="21"/>
      <c r="L55" s="21"/>
    </row>
    <row r="56" spans="1:12" ht="22.5" customHeight="1" x14ac:dyDescent="0.25">
      <c r="A56" s="708"/>
      <c r="B56" s="731"/>
      <c r="C56" s="281" t="s">
        <v>165</v>
      </c>
      <c r="D56" s="318" t="s">
        <v>2</v>
      </c>
      <c r="E56" s="239"/>
      <c r="F56" s="239"/>
      <c r="G56" s="239"/>
      <c r="H56" s="239"/>
      <c r="I56" s="239"/>
      <c r="J56" s="54"/>
      <c r="K56" s="21"/>
    </row>
    <row r="57" spans="1:12" ht="15" customHeight="1" x14ac:dyDescent="0.25">
      <c r="A57" s="708"/>
      <c r="B57" s="731"/>
      <c r="C57" s="281" t="s">
        <v>166</v>
      </c>
      <c r="D57" s="318">
        <v>1154</v>
      </c>
      <c r="E57" s="327"/>
      <c r="F57" s="328"/>
      <c r="G57" s="327"/>
      <c r="H57" s="327"/>
      <c r="I57" s="328"/>
      <c r="J57" s="327"/>
      <c r="K57" s="21"/>
    </row>
    <row r="58" spans="1:12" ht="22.5" customHeight="1" thickBot="1" x14ac:dyDescent="0.3">
      <c r="A58" s="708"/>
      <c r="B58" s="731"/>
      <c r="C58" s="281" t="s">
        <v>167</v>
      </c>
      <c r="D58" s="318" t="s">
        <v>2</v>
      </c>
      <c r="E58" s="329"/>
      <c r="F58" s="330"/>
      <c r="G58" s="331"/>
      <c r="H58" s="327"/>
      <c r="I58" s="328"/>
      <c r="J58" s="327"/>
      <c r="K58" s="21"/>
    </row>
    <row r="59" spans="1:12" ht="15" customHeight="1" thickBot="1" x14ac:dyDescent="0.3">
      <c r="A59" s="709"/>
      <c r="B59" s="732"/>
      <c r="C59" s="455" t="s">
        <v>7</v>
      </c>
      <c r="D59" s="332">
        <v>1154</v>
      </c>
      <c r="E59" s="43"/>
      <c r="F59" s="297"/>
      <c r="G59" s="43"/>
      <c r="H59" s="331"/>
      <c r="I59" s="333"/>
      <c r="J59" s="331"/>
      <c r="K59" s="21"/>
    </row>
    <row r="60" spans="1:12" ht="15" customHeight="1" thickBot="1" x14ac:dyDescent="0.3">
      <c r="A60" s="334"/>
      <c r="B60" s="335"/>
      <c r="C60" s="324"/>
      <c r="D60" s="325"/>
      <c r="E60" s="1"/>
      <c r="F60" s="1"/>
      <c r="G60" s="1"/>
      <c r="H60" s="53"/>
      <c r="I60" s="336"/>
      <c r="J60" s="45"/>
      <c r="K60" s="14"/>
    </row>
    <row r="61" spans="1:12" ht="15" customHeight="1" x14ac:dyDescent="0.25">
      <c r="A61" s="700" t="s">
        <v>168</v>
      </c>
      <c r="B61" s="700"/>
      <c r="C61" s="324"/>
      <c r="D61" s="325"/>
      <c r="E61" s="1"/>
      <c r="F61" s="1"/>
      <c r="G61" s="1"/>
      <c r="I61" s="336"/>
      <c r="J61" s="45"/>
      <c r="K61" s="14"/>
    </row>
    <row r="62" spans="1:12" ht="15" customHeight="1" x14ac:dyDescent="0.25">
      <c r="A62" s="701"/>
      <c r="B62" s="701"/>
      <c r="C62" s="337"/>
      <c r="D62" s="337"/>
      <c r="E62" s="337"/>
      <c r="F62" s="337"/>
      <c r="G62" s="338"/>
      <c r="I62" s="161"/>
      <c r="J62" s="45"/>
    </row>
    <row r="63" spans="1:12" ht="15" customHeight="1" x14ac:dyDescent="0.25">
      <c r="A63" s="636"/>
      <c r="B63" s="637"/>
      <c r="C63" s="638"/>
      <c r="D63" s="339" t="s">
        <v>18</v>
      </c>
      <c r="E63" s="639" t="s">
        <v>10</v>
      </c>
      <c r="F63" s="640" t="s">
        <v>19</v>
      </c>
      <c r="G63" s="641" t="s">
        <v>20</v>
      </c>
      <c r="I63" s="18"/>
    </row>
    <row r="64" spans="1:12" ht="15" customHeight="1" x14ac:dyDescent="0.25">
      <c r="A64" s="707" t="s">
        <v>177</v>
      </c>
      <c r="B64" s="736" t="s">
        <v>169</v>
      </c>
      <c r="C64" s="737"/>
      <c r="D64" s="342">
        <f>SUM(E64:G64)</f>
        <v>8.2780000000000005</v>
      </c>
      <c r="E64" s="343">
        <v>1.512</v>
      </c>
      <c r="F64" s="344">
        <v>0.86899999999999999</v>
      </c>
      <c r="G64" s="345">
        <v>5.8970000000000002</v>
      </c>
      <c r="I64" s="18"/>
    </row>
    <row r="65" spans="1:9" ht="15" customHeight="1" x14ac:dyDescent="0.25">
      <c r="A65" s="708"/>
      <c r="B65" s="736" t="s">
        <v>170</v>
      </c>
      <c r="C65" s="737"/>
      <c r="D65" s="342">
        <f t="shared" ref="D65:D68" si="0">SUM(E65:G65)</f>
        <v>0.54100000000000004</v>
      </c>
      <c r="E65" s="343">
        <v>0.54100000000000004</v>
      </c>
      <c r="F65" s="344" t="s">
        <v>2</v>
      </c>
      <c r="G65" s="345" t="s">
        <v>2</v>
      </c>
      <c r="I65" s="18"/>
    </row>
    <row r="66" spans="1:9" ht="15" customHeight="1" x14ac:dyDescent="0.25">
      <c r="A66" s="708"/>
      <c r="B66" s="736" t="s">
        <v>171</v>
      </c>
      <c r="C66" s="737"/>
      <c r="D66" s="342">
        <f t="shared" si="0"/>
        <v>0.58199999999999996</v>
      </c>
      <c r="E66" s="343">
        <v>0.28799999999999998</v>
      </c>
      <c r="F66" s="344">
        <v>0.29099999999999998</v>
      </c>
      <c r="G66" s="345">
        <v>3.0000000000000001E-3</v>
      </c>
      <c r="I66" s="18"/>
    </row>
    <row r="67" spans="1:9" ht="15" customHeight="1" x14ac:dyDescent="0.25">
      <c r="A67" s="708"/>
      <c r="B67" s="736" t="s">
        <v>172</v>
      </c>
      <c r="C67" s="737"/>
      <c r="D67" s="342">
        <f t="shared" si="0"/>
        <v>3.512</v>
      </c>
      <c r="E67" s="343">
        <v>1.198</v>
      </c>
      <c r="F67" s="344">
        <v>0.58099999999999996</v>
      </c>
      <c r="G67" s="345">
        <v>1.7330000000000001</v>
      </c>
      <c r="I67" s="18"/>
    </row>
    <row r="68" spans="1:9" ht="15" customHeight="1" x14ac:dyDescent="0.25">
      <c r="A68" s="709"/>
      <c r="B68" s="736" t="s">
        <v>173</v>
      </c>
      <c r="C68" s="737"/>
      <c r="D68" s="342">
        <f t="shared" si="0"/>
        <v>0.28899999999999998</v>
      </c>
      <c r="E68" s="343">
        <v>0.17899999999999999</v>
      </c>
      <c r="F68" s="344">
        <v>0.11</v>
      </c>
      <c r="G68" s="345" t="s">
        <v>2</v>
      </c>
      <c r="I68" s="18"/>
    </row>
    <row r="69" spans="1:9" ht="15" customHeight="1" x14ac:dyDescent="0.25">
      <c r="A69" s="200"/>
      <c r="B69" s="200"/>
      <c r="C69" s="200"/>
      <c r="D69" s="200"/>
      <c r="E69" s="200"/>
      <c r="F69" s="200"/>
      <c r="G69" s="346"/>
      <c r="I69" s="18"/>
    </row>
    <row r="70" spans="1:9" ht="15" customHeight="1" x14ac:dyDescent="0.25">
      <c r="A70" s="65"/>
      <c r="I70" s="240"/>
    </row>
    <row r="71" spans="1:9" ht="15" customHeight="1" x14ac:dyDescent="0.25">
      <c r="A71" s="1" t="s">
        <v>174</v>
      </c>
      <c r="I71" s="240"/>
    </row>
    <row r="72" spans="1:9" x14ac:dyDescent="0.25">
      <c r="A72" s="65"/>
      <c r="I72" s="240"/>
    </row>
    <row r="73" spans="1:9" x14ac:dyDescent="0.25">
      <c r="A73" s="65"/>
      <c r="I73" s="240"/>
    </row>
    <row r="74" spans="1:9" x14ac:dyDescent="0.25">
      <c r="A74" s="65"/>
      <c r="I74" s="240"/>
    </row>
    <row r="75" spans="1:9" x14ac:dyDescent="0.25">
      <c r="A75" s="230"/>
      <c r="I75" s="240"/>
    </row>
    <row r="76" spans="1:9" x14ac:dyDescent="0.25">
      <c r="A76" s="230"/>
      <c r="I76" s="240"/>
    </row>
    <row r="77" spans="1:9" x14ac:dyDescent="0.25">
      <c r="A77" s="230"/>
      <c r="I77" s="194"/>
    </row>
    <row r="78" spans="1:9" x14ac:dyDescent="0.25">
      <c r="A78" s="230"/>
    </row>
    <row r="79" spans="1:9" x14ac:dyDescent="0.25">
      <c r="A79" s="230"/>
    </row>
  </sheetData>
  <mergeCells count="33">
    <mergeCell ref="A7:C8"/>
    <mergeCell ref="A61:B62"/>
    <mergeCell ref="B68:C68"/>
    <mergeCell ref="A30:A35"/>
    <mergeCell ref="A24:A29"/>
    <mergeCell ref="A40:A49"/>
    <mergeCell ref="A50:A59"/>
    <mergeCell ref="B64:C64"/>
    <mergeCell ref="B55:B59"/>
    <mergeCell ref="A10:B10"/>
    <mergeCell ref="B65:C65"/>
    <mergeCell ref="B66:C66"/>
    <mergeCell ref="A12:A18"/>
    <mergeCell ref="A64:A68"/>
    <mergeCell ref="B67:C67"/>
    <mergeCell ref="E21:J38"/>
    <mergeCell ref="A37:D38"/>
    <mergeCell ref="B40:B44"/>
    <mergeCell ref="B45:B49"/>
    <mergeCell ref="B50:B54"/>
    <mergeCell ref="A21:D22"/>
    <mergeCell ref="B24:B26"/>
    <mergeCell ref="B27:B29"/>
    <mergeCell ref="B30:B32"/>
    <mergeCell ref="B33:B35"/>
    <mergeCell ref="J17:J18"/>
    <mergeCell ref="B12:C12"/>
    <mergeCell ref="B13:C13"/>
    <mergeCell ref="B14:C14"/>
    <mergeCell ref="B15:C15"/>
    <mergeCell ref="B16:C16"/>
    <mergeCell ref="B17:C17"/>
    <mergeCell ref="B18:C18"/>
  </mergeCells>
  <pageMargins left="0.7" right="0.7" top="0.75" bottom="0.75" header="0.3" footer="0.3"/>
  <pageSetup orientation="portrait" r:id="rId1"/>
  <ignoredErrors>
    <ignoredError sqref="D18:H18"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M39"/>
  <sheetViews>
    <sheetView showGridLines="0" zoomScaleNormal="100" workbookViewId="0">
      <selection activeCell="H19" sqref="H19"/>
    </sheetView>
  </sheetViews>
  <sheetFormatPr defaultColWidth="8.5703125" defaultRowHeight="12" x14ac:dyDescent="0.25"/>
  <cols>
    <col min="1" max="1" width="29.5703125" style="1" customWidth="1"/>
    <col min="2" max="2" width="25.85546875" style="1" customWidth="1"/>
    <col min="3" max="6" width="20.42578125" style="59" customWidth="1"/>
    <col min="7" max="7" width="16.85546875" style="1" customWidth="1"/>
    <col min="8" max="8" width="21.42578125" style="1" customWidth="1"/>
    <col min="9" max="9" width="24.42578125" style="1" customWidth="1"/>
    <col min="10" max="10" width="11.42578125" style="1" customWidth="1"/>
    <col min="11" max="11" width="13.42578125" style="1" customWidth="1"/>
    <col min="12" max="12" width="10.5703125" style="1" customWidth="1"/>
    <col min="13" max="13" width="11.5703125" style="1" customWidth="1"/>
    <col min="14" max="16384" width="8.5703125" style="1"/>
  </cols>
  <sheetData>
    <row r="1" spans="1:13" ht="15" customHeight="1" x14ac:dyDescent="0.25"/>
    <row r="2" spans="1:13" ht="15" customHeight="1" x14ac:dyDescent="0.25"/>
    <row r="3" spans="1:13" ht="24.75" customHeight="1" x14ac:dyDescent="0.25"/>
    <row r="4" spans="1:13" ht="15" customHeight="1" x14ac:dyDescent="0.25">
      <c r="A4" s="97"/>
      <c r="B4" s="97"/>
      <c r="C4" s="97"/>
      <c r="D4" s="97"/>
      <c r="E4" s="97"/>
      <c r="F4" s="97"/>
      <c r="G4" s="97"/>
      <c r="H4" s="97"/>
      <c r="I4" s="97"/>
    </row>
    <row r="5" spans="1:13" s="61" customFormat="1" ht="15" customHeight="1" x14ac:dyDescent="0.3">
      <c r="A5" s="739" t="s">
        <v>178</v>
      </c>
      <c r="B5" s="60"/>
    </row>
    <row r="6" spans="1:13" ht="15" customHeight="1" thickBot="1" x14ac:dyDescent="0.3">
      <c r="A6" s="739"/>
      <c r="B6" s="103"/>
      <c r="C6" s="111"/>
      <c r="D6" s="27"/>
      <c r="E6" s="109"/>
      <c r="F6" s="110"/>
      <c r="G6" s="18"/>
      <c r="H6" s="2"/>
      <c r="I6" s="3"/>
      <c r="J6" s="4"/>
      <c r="K6" s="4"/>
      <c r="L6" s="4"/>
    </row>
    <row r="7" spans="1:13" ht="15" customHeight="1" thickBot="1" x14ac:dyDescent="0.3">
      <c r="A7" s="700" t="s">
        <v>179</v>
      </c>
      <c r="B7" s="700"/>
      <c r="C7" s="138"/>
      <c r="D7" s="135"/>
      <c r="E7" s="135"/>
      <c r="F7" s="135"/>
      <c r="G7" s="135"/>
      <c r="H7" s="138"/>
      <c r="I7" s="43"/>
    </row>
    <row r="8" spans="1:13" ht="15" customHeight="1" thickBot="1" x14ac:dyDescent="0.3">
      <c r="A8" s="701"/>
      <c r="B8" s="701"/>
      <c r="C8" s="22"/>
      <c r="D8" s="30"/>
      <c r="E8" s="30"/>
      <c r="F8" s="112"/>
      <c r="G8" s="17"/>
      <c r="I8" s="51"/>
      <c r="J8" s="3"/>
      <c r="K8" s="4"/>
      <c r="L8" s="4"/>
    </row>
    <row r="9" spans="1:13" ht="15" customHeight="1" x14ac:dyDescent="0.25">
      <c r="A9" s="347"/>
      <c r="B9" s="299"/>
      <c r="C9" s="348" t="s">
        <v>10</v>
      </c>
      <c r="D9" s="268" t="s">
        <v>19</v>
      </c>
      <c r="E9" s="146" t="s">
        <v>20</v>
      </c>
      <c r="F9" s="192" t="s">
        <v>24</v>
      </c>
      <c r="G9" s="243" t="s">
        <v>25</v>
      </c>
      <c r="H9" s="243" t="s">
        <v>22</v>
      </c>
      <c r="I9" s="274" t="s">
        <v>23</v>
      </c>
      <c r="J9" s="8"/>
      <c r="K9" s="8"/>
      <c r="L9" s="8"/>
      <c r="M9" s="9"/>
    </row>
    <row r="10" spans="1:13" ht="15" customHeight="1" x14ac:dyDescent="0.25">
      <c r="A10" s="719" t="s">
        <v>181</v>
      </c>
      <c r="B10" s="738"/>
      <c r="C10" s="349">
        <v>19</v>
      </c>
      <c r="D10" s="252">
        <v>60</v>
      </c>
      <c r="E10" s="277">
        <v>584</v>
      </c>
      <c r="F10" s="277">
        <v>21</v>
      </c>
      <c r="G10" s="277">
        <v>23</v>
      </c>
      <c r="H10" s="277">
        <v>20</v>
      </c>
      <c r="I10" s="278">
        <v>1</v>
      </c>
      <c r="J10" s="12"/>
      <c r="K10" s="12"/>
      <c r="L10" s="12"/>
      <c r="M10" s="12"/>
    </row>
    <row r="11" spans="1:13" ht="15" customHeight="1" x14ac:dyDescent="0.25">
      <c r="A11" s="707" t="s">
        <v>180</v>
      </c>
      <c r="B11" s="350" t="s">
        <v>182</v>
      </c>
      <c r="C11" s="351">
        <v>140</v>
      </c>
      <c r="D11" s="277" t="s">
        <v>2</v>
      </c>
      <c r="E11" s="277">
        <v>191</v>
      </c>
      <c r="F11" s="277">
        <v>66</v>
      </c>
      <c r="G11" s="277">
        <v>35</v>
      </c>
      <c r="H11" s="277" t="s">
        <v>2</v>
      </c>
      <c r="I11" s="278">
        <v>143</v>
      </c>
      <c r="J11" s="12"/>
      <c r="K11" s="12"/>
      <c r="L11" s="12"/>
      <c r="M11" s="12"/>
    </row>
    <row r="12" spans="1:13" ht="15" customHeight="1" x14ac:dyDescent="0.25">
      <c r="A12" s="708"/>
      <c r="B12" s="352" t="s">
        <v>183</v>
      </c>
      <c r="C12" s="351">
        <v>79</v>
      </c>
      <c r="D12" s="277" t="s">
        <v>2</v>
      </c>
      <c r="E12" s="277" t="s">
        <v>2</v>
      </c>
      <c r="F12" s="277">
        <v>60</v>
      </c>
      <c r="G12" s="277">
        <v>35</v>
      </c>
      <c r="H12" s="277" t="s">
        <v>2</v>
      </c>
      <c r="I12" s="278">
        <v>96</v>
      </c>
      <c r="J12" s="12"/>
      <c r="K12" s="12"/>
      <c r="L12" s="12"/>
      <c r="M12" s="12"/>
    </row>
    <row r="13" spans="1:13" ht="15" customHeight="1" x14ac:dyDescent="0.25">
      <c r="A13" s="708"/>
      <c r="B13" s="352" t="s">
        <v>184</v>
      </c>
      <c r="C13" s="351">
        <v>125</v>
      </c>
      <c r="D13" s="277" t="s">
        <v>2</v>
      </c>
      <c r="E13" s="277" t="s">
        <v>2</v>
      </c>
      <c r="F13" s="277">
        <v>111</v>
      </c>
      <c r="G13" s="277">
        <v>13</v>
      </c>
      <c r="H13" s="277" t="s">
        <v>2</v>
      </c>
      <c r="I13" s="278">
        <v>39</v>
      </c>
      <c r="J13" s="12"/>
      <c r="K13" s="12"/>
      <c r="L13" s="12"/>
      <c r="M13" s="12"/>
    </row>
    <row r="14" spans="1:13" ht="15" customHeight="1" x14ac:dyDescent="0.25">
      <c r="A14" s="709"/>
      <c r="B14" s="350" t="s">
        <v>185</v>
      </c>
      <c r="C14" s="247">
        <v>127</v>
      </c>
      <c r="D14" s="253" t="s">
        <v>2</v>
      </c>
      <c r="E14" s="253">
        <v>309</v>
      </c>
      <c r="F14" s="253">
        <v>104</v>
      </c>
      <c r="G14" s="253">
        <v>18</v>
      </c>
      <c r="H14" s="252" t="s">
        <v>2</v>
      </c>
      <c r="I14" s="313">
        <v>28</v>
      </c>
      <c r="J14" s="14"/>
      <c r="K14" s="14"/>
      <c r="L14" s="14"/>
      <c r="M14" s="14"/>
    </row>
    <row r="15" spans="1:13" ht="15" customHeight="1" x14ac:dyDescent="0.25">
      <c r="A15" s="91"/>
      <c r="B15" s="353"/>
      <c r="C15" s="12"/>
      <c r="D15" s="14"/>
      <c r="E15" s="14"/>
      <c r="F15" s="14"/>
      <c r="G15" s="14"/>
      <c r="H15" s="14"/>
      <c r="I15" s="14"/>
      <c r="J15" s="14"/>
      <c r="K15" s="14"/>
      <c r="L15" s="14"/>
      <c r="M15" s="14"/>
    </row>
    <row r="16" spans="1:13" ht="12.75" thickBot="1" x14ac:dyDescent="0.3">
      <c r="A16" s="230" t="s">
        <v>186</v>
      </c>
      <c r="B16" s="161"/>
      <c r="C16" s="163"/>
      <c r="D16" s="236"/>
      <c r="E16" s="72"/>
      <c r="F16" s="72"/>
      <c r="G16" s="354"/>
      <c r="H16" s="194"/>
      <c r="I16" s="80"/>
      <c r="J16" s="20"/>
    </row>
    <row r="17" spans="1:13" x14ac:dyDescent="0.25">
      <c r="A17" s="1" t="s">
        <v>187</v>
      </c>
      <c r="B17" s="18"/>
      <c r="C17" s="79"/>
      <c r="E17" s="127"/>
      <c r="F17" s="127"/>
      <c r="H17" s="240"/>
      <c r="I17" s="18"/>
    </row>
    <row r="18" spans="1:13" x14ac:dyDescent="0.25">
      <c r="A18" s="1" t="s">
        <v>188</v>
      </c>
      <c r="B18" s="18"/>
      <c r="C18" s="79"/>
      <c r="E18" s="127"/>
      <c r="F18" s="127"/>
      <c r="H18" s="240"/>
      <c r="I18" s="18"/>
    </row>
    <row r="19" spans="1:13" x14ac:dyDescent="0.25">
      <c r="A19" s="1" t="s">
        <v>189</v>
      </c>
      <c r="B19" s="18"/>
      <c r="C19" s="79"/>
      <c r="E19" s="127"/>
      <c r="F19" s="127"/>
      <c r="H19" s="240"/>
      <c r="I19" s="18"/>
    </row>
    <row r="20" spans="1:13" ht="15" customHeight="1" thickBot="1" x14ac:dyDescent="0.3">
      <c r="B20" s="18"/>
      <c r="C20" s="79"/>
      <c r="E20" s="127"/>
      <c r="F20" s="127"/>
      <c r="H20" s="240"/>
      <c r="I20" s="18"/>
    </row>
    <row r="21" spans="1:13" ht="15" customHeight="1" thickBot="1" x14ac:dyDescent="0.3">
      <c r="A21" s="700" t="s">
        <v>190</v>
      </c>
      <c r="B21" s="700"/>
      <c r="C21" s="138"/>
      <c r="D21" s="135"/>
      <c r="E21" s="135"/>
      <c r="F21" s="135"/>
      <c r="G21" s="135"/>
      <c r="H21" s="138"/>
      <c r="I21" s="43"/>
    </row>
    <row r="22" spans="1:13" ht="15" customHeight="1" thickBot="1" x14ac:dyDescent="0.3">
      <c r="A22" s="701"/>
      <c r="B22" s="701"/>
      <c r="C22" s="22"/>
      <c r="D22" s="30"/>
      <c r="E22" s="30"/>
      <c r="F22" s="112"/>
      <c r="G22" s="17"/>
      <c r="I22" s="51"/>
      <c r="J22" s="3"/>
      <c r="K22" s="4"/>
      <c r="L22" s="4"/>
    </row>
    <row r="23" spans="1:13" ht="22.5" customHeight="1" x14ac:dyDescent="0.25">
      <c r="A23" s="355"/>
      <c r="B23" s="348" t="s">
        <v>10</v>
      </c>
      <c r="C23" s="268" t="s">
        <v>19</v>
      </c>
      <c r="D23" s="146" t="s">
        <v>20</v>
      </c>
      <c r="E23" s="192" t="s">
        <v>24</v>
      </c>
      <c r="F23" s="243" t="s">
        <v>25</v>
      </c>
      <c r="G23" s="243" t="s">
        <v>22</v>
      </c>
      <c r="H23" s="243" t="s">
        <v>23</v>
      </c>
      <c r="I23" s="274" t="s">
        <v>26</v>
      </c>
      <c r="J23" s="8"/>
      <c r="K23" s="8"/>
      <c r="L23" s="8"/>
      <c r="M23" s="9"/>
    </row>
    <row r="24" spans="1:13" ht="22.5" customHeight="1" x14ac:dyDescent="0.25">
      <c r="A24" s="321" t="s">
        <v>191</v>
      </c>
      <c r="B24" s="349">
        <v>257</v>
      </c>
      <c r="C24" s="252">
        <v>1870</v>
      </c>
      <c r="D24" s="277">
        <v>406</v>
      </c>
      <c r="E24" s="277">
        <v>262</v>
      </c>
      <c r="F24" s="277">
        <v>50</v>
      </c>
      <c r="G24" s="277">
        <v>124</v>
      </c>
      <c r="H24" s="277">
        <v>236</v>
      </c>
      <c r="I24" s="278">
        <v>115</v>
      </c>
      <c r="J24" s="12"/>
      <c r="K24" s="12"/>
      <c r="L24" s="12"/>
      <c r="M24" s="12"/>
    </row>
    <row r="25" spans="1:13" ht="22.5" customHeight="1" x14ac:dyDescent="0.25">
      <c r="A25" s="321" t="s">
        <v>192</v>
      </c>
      <c r="B25" s="351">
        <v>251</v>
      </c>
      <c r="C25" s="277">
        <v>1870</v>
      </c>
      <c r="D25" s="277">
        <v>396</v>
      </c>
      <c r="E25" s="277">
        <v>260</v>
      </c>
      <c r="F25" s="277">
        <v>50</v>
      </c>
      <c r="G25" s="277">
        <v>107</v>
      </c>
      <c r="H25" s="277">
        <v>230</v>
      </c>
      <c r="I25" s="278">
        <v>8</v>
      </c>
      <c r="J25" s="12"/>
      <c r="K25" s="12"/>
      <c r="L25" s="12"/>
      <c r="M25" s="12"/>
    </row>
    <row r="26" spans="1:13" ht="22.5" customHeight="1" x14ac:dyDescent="0.25">
      <c r="A26" s="306" t="s">
        <v>193</v>
      </c>
      <c r="B26" s="247">
        <v>6</v>
      </c>
      <c r="C26" s="253" t="s">
        <v>2</v>
      </c>
      <c r="D26" s="253">
        <v>10</v>
      </c>
      <c r="E26" s="253">
        <v>2</v>
      </c>
      <c r="F26" s="253" t="s">
        <v>2</v>
      </c>
      <c r="G26" s="253">
        <v>17</v>
      </c>
      <c r="H26" s="253">
        <v>6</v>
      </c>
      <c r="I26" s="313">
        <v>107</v>
      </c>
      <c r="J26" s="14"/>
      <c r="K26" s="14"/>
      <c r="L26" s="14"/>
      <c r="M26" s="14"/>
    </row>
    <row r="27" spans="1:13" ht="22.5" customHeight="1" x14ac:dyDescent="0.25">
      <c r="A27" s="91"/>
      <c r="B27" s="91"/>
      <c r="C27" s="12"/>
      <c r="D27" s="14"/>
      <c r="E27" s="14"/>
      <c r="F27" s="14"/>
      <c r="G27" s="14"/>
      <c r="H27" s="14"/>
      <c r="I27" s="14"/>
      <c r="J27" s="14"/>
      <c r="K27" s="14"/>
      <c r="L27" s="14"/>
      <c r="M27" s="14"/>
    </row>
    <row r="28" spans="1:13" x14ac:dyDescent="0.25">
      <c r="A28" s="230" t="s">
        <v>194</v>
      </c>
    </row>
    <row r="29" spans="1:13" x14ac:dyDescent="0.25">
      <c r="A29" s="230" t="s">
        <v>195</v>
      </c>
    </row>
    <row r="30" spans="1:13" x14ac:dyDescent="0.25">
      <c r="A30" s="230" t="s">
        <v>196</v>
      </c>
    </row>
    <row r="31" spans="1:13" ht="12.75" x14ac:dyDescent="0.25">
      <c r="A31" s="356"/>
    </row>
    <row r="32" spans="1:13" x14ac:dyDescent="0.25">
      <c r="A32" s="357"/>
    </row>
    <row r="33" spans="1:1" s="61" customFormat="1" ht="15.75" x14ac:dyDescent="0.3">
      <c r="A33" s="1"/>
    </row>
    <row r="34" spans="1:1" s="61" customFormat="1" ht="15.75" x14ac:dyDescent="0.3">
      <c r="A34" s="1"/>
    </row>
    <row r="35" spans="1:1" s="61" customFormat="1" ht="15.75" x14ac:dyDescent="0.3">
      <c r="A35" s="1"/>
    </row>
    <row r="36" spans="1:1" s="61" customFormat="1" ht="15.75" x14ac:dyDescent="0.3">
      <c r="A36" s="1"/>
    </row>
    <row r="37" spans="1:1" s="61" customFormat="1" ht="15.75" x14ac:dyDescent="0.3">
      <c r="A37" s="1"/>
    </row>
    <row r="38" spans="1:1" s="61" customFormat="1" ht="15.75" x14ac:dyDescent="0.3">
      <c r="A38" s="1"/>
    </row>
    <row r="39" spans="1:1" s="61" customFormat="1" ht="15.75" x14ac:dyDescent="0.3">
      <c r="A39" s="1"/>
    </row>
  </sheetData>
  <mergeCells count="5">
    <mergeCell ref="A21:B22"/>
    <mergeCell ref="A11:A14"/>
    <mergeCell ref="A10:B10"/>
    <mergeCell ref="A5:A6"/>
    <mergeCell ref="A7:B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A1:J32"/>
  <sheetViews>
    <sheetView showGridLines="0" zoomScaleNormal="100" workbookViewId="0">
      <selection activeCell="A23" sqref="A23"/>
    </sheetView>
  </sheetViews>
  <sheetFormatPr defaultColWidth="8.5703125" defaultRowHeight="12" x14ac:dyDescent="0.25"/>
  <cols>
    <col min="1" max="1" width="29.5703125" style="1" customWidth="1"/>
    <col min="2" max="2" width="23.42578125" style="1" customWidth="1"/>
    <col min="3" max="3" width="28.28515625" style="59" customWidth="1"/>
    <col min="4" max="4" width="21.42578125" style="1" customWidth="1"/>
    <col min="5" max="5" width="24.42578125" style="1" customWidth="1"/>
    <col min="6" max="7" width="11.42578125" style="1" customWidth="1"/>
    <col min="8" max="8" width="13.42578125" style="1" customWidth="1"/>
    <col min="9" max="9" width="10.5703125" style="1" customWidth="1"/>
    <col min="10" max="10" width="11.5703125" style="1" customWidth="1"/>
    <col min="11" max="16384" width="8.5703125" style="1"/>
  </cols>
  <sheetData>
    <row r="1" spans="1:10" ht="15" customHeight="1" x14ac:dyDescent="0.25"/>
    <row r="2" spans="1:10" ht="15" customHeight="1" x14ac:dyDescent="0.25"/>
    <row r="3" spans="1:10" ht="15" customHeight="1" x14ac:dyDescent="0.25"/>
    <row r="4" spans="1:10" ht="15" customHeight="1" x14ac:dyDescent="0.25"/>
    <row r="5" spans="1:10" ht="15" customHeight="1" x14ac:dyDescent="0.25">
      <c r="A5" s="97"/>
      <c r="B5" s="97"/>
      <c r="C5" s="98"/>
      <c r="D5" s="97"/>
      <c r="E5" s="97"/>
    </row>
    <row r="6" spans="1:10" ht="15" customHeight="1" x14ac:dyDescent="0.25">
      <c r="A6" s="739" t="s">
        <v>198</v>
      </c>
      <c r="B6" s="134"/>
    </row>
    <row r="7" spans="1:10" ht="15" customHeight="1" x14ac:dyDescent="0.25">
      <c r="A7" s="739"/>
      <c r="B7" s="134"/>
    </row>
    <row r="8" spans="1:10" ht="15" customHeight="1" x14ac:dyDescent="0.25">
      <c r="A8" s="700" t="s">
        <v>197</v>
      </c>
      <c r="B8" s="700"/>
      <c r="C8" s="700"/>
      <c r="D8" s="2"/>
      <c r="E8" s="3"/>
      <c r="F8" s="3"/>
      <c r="G8" s="4"/>
      <c r="H8" s="4"/>
      <c r="I8" s="4"/>
    </row>
    <row r="9" spans="1:10" ht="15" customHeight="1" thickBot="1" x14ac:dyDescent="0.3">
      <c r="A9" s="701"/>
      <c r="B9" s="701"/>
      <c r="C9" s="701"/>
      <c r="D9" s="2"/>
      <c r="E9" s="3"/>
      <c r="F9" s="3"/>
      <c r="G9" s="4"/>
      <c r="H9" s="4"/>
      <c r="I9" s="4"/>
    </row>
    <row r="10" spans="1:10" ht="52.5" customHeight="1" x14ac:dyDescent="0.25">
      <c r="A10" s="358"/>
      <c r="B10" s="360" t="s">
        <v>199</v>
      </c>
      <c r="C10" s="359" t="s">
        <v>200</v>
      </c>
      <c r="D10" s="360" t="s">
        <v>208</v>
      </c>
      <c r="E10" s="174" t="s">
        <v>212</v>
      </c>
      <c r="F10" s="7"/>
      <c r="G10" s="8"/>
      <c r="H10" s="8"/>
      <c r="I10" s="8"/>
      <c r="J10" s="9"/>
    </row>
    <row r="11" spans="1:10" ht="15" customHeight="1" x14ac:dyDescent="0.25">
      <c r="A11" s="361" t="s">
        <v>10</v>
      </c>
      <c r="B11" s="291">
        <v>2042</v>
      </c>
      <c r="C11" s="586" t="s">
        <v>201</v>
      </c>
      <c r="D11" s="586" t="s">
        <v>209</v>
      </c>
      <c r="E11" s="587">
        <v>41514</v>
      </c>
      <c r="F11" s="12"/>
      <c r="G11" s="12"/>
      <c r="H11" s="12"/>
      <c r="I11" s="12"/>
      <c r="J11" s="12"/>
    </row>
    <row r="12" spans="1:10" ht="15" customHeight="1" x14ac:dyDescent="0.25">
      <c r="A12" s="263" t="s">
        <v>19</v>
      </c>
      <c r="B12" s="590">
        <v>2031</v>
      </c>
      <c r="C12" s="588" t="s">
        <v>202</v>
      </c>
      <c r="D12" s="586" t="s">
        <v>209</v>
      </c>
      <c r="E12" s="589">
        <v>34339</v>
      </c>
      <c r="F12" s="12"/>
      <c r="G12" s="12"/>
      <c r="H12" s="12"/>
      <c r="I12" s="12"/>
      <c r="J12" s="12"/>
    </row>
    <row r="13" spans="1:10" ht="15" customHeight="1" x14ac:dyDescent="0.25">
      <c r="A13" s="263" t="s">
        <v>20</v>
      </c>
      <c r="B13" s="590">
        <v>2038</v>
      </c>
      <c r="C13" s="588" t="s">
        <v>203</v>
      </c>
      <c r="D13" s="588" t="s">
        <v>27</v>
      </c>
      <c r="E13" s="589">
        <v>14172</v>
      </c>
    </row>
    <row r="14" spans="1:10" ht="15" customHeight="1" x14ac:dyDescent="0.25">
      <c r="A14" s="263" t="s">
        <v>24</v>
      </c>
      <c r="B14" s="590">
        <v>2034</v>
      </c>
      <c r="C14" s="588" t="s">
        <v>204</v>
      </c>
      <c r="D14" s="588" t="s">
        <v>27</v>
      </c>
      <c r="E14" s="589">
        <v>13622</v>
      </c>
      <c r="F14" s="14"/>
      <c r="G14" s="14"/>
      <c r="H14" s="14"/>
      <c r="I14" s="14"/>
      <c r="J14" s="14"/>
    </row>
    <row r="15" spans="1:10" ht="15" customHeight="1" x14ac:dyDescent="0.25">
      <c r="A15" s="263" t="s">
        <v>25</v>
      </c>
      <c r="B15" s="590" t="s">
        <v>2</v>
      </c>
      <c r="C15" s="588" t="s">
        <v>205</v>
      </c>
      <c r="D15" s="588" t="s">
        <v>210</v>
      </c>
      <c r="E15" s="589">
        <v>26854</v>
      </c>
    </row>
    <row r="16" spans="1:10" ht="15" customHeight="1" x14ac:dyDescent="0.25">
      <c r="A16" s="263" t="s">
        <v>22</v>
      </c>
      <c r="B16" s="590" t="s">
        <v>2</v>
      </c>
      <c r="C16" s="588" t="s">
        <v>206</v>
      </c>
      <c r="D16" s="588" t="s">
        <v>210</v>
      </c>
      <c r="E16" s="589">
        <v>38242</v>
      </c>
    </row>
    <row r="17" spans="1:10" ht="15" customHeight="1" x14ac:dyDescent="0.25">
      <c r="A17" s="263" t="s">
        <v>26</v>
      </c>
      <c r="B17" s="590" t="s">
        <v>2</v>
      </c>
      <c r="C17" s="588" t="s">
        <v>207</v>
      </c>
      <c r="D17" s="588" t="s">
        <v>211</v>
      </c>
      <c r="E17" s="589">
        <v>23717</v>
      </c>
      <c r="F17" s="3"/>
      <c r="G17" s="4"/>
      <c r="H17" s="4"/>
      <c r="I17" s="4"/>
    </row>
    <row r="18" spans="1:10" ht="15" customHeight="1" x14ac:dyDescent="0.25">
      <c r="A18" s="5"/>
      <c r="B18" s="5"/>
      <c r="C18" s="6"/>
      <c r="D18" s="5"/>
      <c r="E18" s="6"/>
      <c r="F18" s="7"/>
      <c r="G18" s="8"/>
      <c r="H18" s="8"/>
      <c r="I18" s="8"/>
      <c r="J18" s="9"/>
    </row>
    <row r="19" spans="1:10" ht="15" customHeight="1" x14ac:dyDescent="0.25">
      <c r="A19" s="230" t="s">
        <v>213</v>
      </c>
      <c r="B19" s="5"/>
      <c r="C19" s="6"/>
      <c r="D19" s="5"/>
      <c r="E19" s="6"/>
      <c r="F19" s="7"/>
      <c r="G19" s="8"/>
      <c r="H19" s="8"/>
      <c r="I19" s="8"/>
      <c r="J19" s="9"/>
    </row>
    <row r="20" spans="1:10" ht="12.75" thickBot="1" x14ac:dyDescent="0.3">
      <c r="A20" s="230" t="s">
        <v>214</v>
      </c>
      <c r="B20" s="230"/>
      <c r="C20" s="163"/>
      <c r="D20" s="362"/>
    </row>
    <row r="21" spans="1:10" x14ac:dyDescent="0.25">
      <c r="A21" s="230" t="s">
        <v>215</v>
      </c>
      <c r="B21" s="230"/>
    </row>
    <row r="22" spans="1:10" x14ac:dyDescent="0.25">
      <c r="A22" s="230" t="s">
        <v>216</v>
      </c>
      <c r="B22" s="230"/>
    </row>
    <row r="23" spans="1:10" x14ac:dyDescent="0.25">
      <c r="B23" s="230"/>
    </row>
    <row r="24" spans="1:10" x14ac:dyDescent="0.25">
      <c r="A24" s="363"/>
      <c r="B24" s="363"/>
    </row>
    <row r="25" spans="1:10" x14ac:dyDescent="0.25">
      <c r="A25" s="364"/>
      <c r="B25" s="364"/>
    </row>
    <row r="29" spans="1:10" s="61" customFormat="1" ht="15.75" x14ac:dyDescent="0.3">
      <c r="A29" s="1"/>
      <c r="B29" s="1"/>
    </row>
    <row r="30" spans="1:10" s="61" customFormat="1" ht="15.75" x14ac:dyDescent="0.3">
      <c r="A30" s="65"/>
      <c r="B30" s="65"/>
    </row>
    <row r="31" spans="1:10" s="61" customFormat="1" ht="15.75" x14ac:dyDescent="0.3">
      <c r="A31" s="1"/>
      <c r="B31" s="1"/>
    </row>
    <row r="32" spans="1:10" s="61" customFormat="1" ht="15.75" x14ac:dyDescent="0.3">
      <c r="A32" s="1"/>
      <c r="B32" s="1"/>
    </row>
  </sheetData>
  <mergeCells count="2">
    <mergeCell ref="A6:A7"/>
    <mergeCell ref="A8:C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73ba93c-0e6e-45cf-a0fa-63b1300ff2ac">
      <Terms xmlns="http://schemas.microsoft.com/office/infopath/2007/PartnerControls"/>
    </lcf76f155ced4ddcb4097134ff3c332f>
    <TaxCatchAll xmlns="d2e8888c-93c7-4a69-8650-349354eae12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0EE7EB9397EEC4FAEF96D640C6FA11A" ma:contentTypeVersion="19" ma:contentTypeDescription="Create a new document." ma:contentTypeScope="" ma:versionID="7a03e05c60879ace7d151cc7dd6f2d2b">
  <xsd:schema xmlns:xsd="http://www.w3.org/2001/XMLSchema" xmlns:xs="http://www.w3.org/2001/XMLSchema" xmlns:p="http://schemas.microsoft.com/office/2006/metadata/properties" xmlns:ns2="873ba93c-0e6e-45cf-a0fa-63b1300ff2ac" xmlns:ns3="d2e8888c-93c7-4a69-8650-349354eae120" targetNamespace="http://schemas.microsoft.com/office/2006/metadata/properties" ma:root="true" ma:fieldsID="5b5376b7b53bf85887919c8535fa4fb9" ns2:_="" ns3:_="">
    <xsd:import namespace="873ba93c-0e6e-45cf-a0fa-63b1300ff2ac"/>
    <xsd:import namespace="d2e8888c-93c7-4a69-8650-349354eae12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3ba93c-0e6e-45cf-a0fa-63b1300ff2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492cdb9-8095-4adb-8577-65e2efc372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e8888c-93c7-4a69-8650-349354eae12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e79231c-6ca9-4d3b-9912-7c5445804cac}" ma:internalName="TaxCatchAll" ma:showField="CatchAllData" ma:web="d2e8888c-93c7-4a69-8650-349354eae1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081242-BE9A-434A-8288-A6AEC6322DA8}">
  <ds:schemaRefs>
    <ds:schemaRef ds:uri="http://schemas.microsoft.com/sharepoint/v3/contenttype/forms"/>
  </ds:schemaRefs>
</ds:datastoreItem>
</file>

<file path=customXml/itemProps2.xml><?xml version="1.0" encoding="utf-8"?>
<ds:datastoreItem xmlns:ds="http://schemas.openxmlformats.org/officeDocument/2006/customXml" ds:itemID="{104D3473-B078-4748-ABA1-D2EFA0B926D6}">
  <ds:schemaRefs>
    <ds:schemaRef ds:uri="http://schemas.microsoft.com/office/2006/metadata/properties"/>
    <ds:schemaRef ds:uri="http://schemas.microsoft.com/office/infopath/2007/PartnerControls"/>
    <ds:schemaRef ds:uri="873ba93c-0e6e-45cf-a0fa-63b1300ff2ac"/>
    <ds:schemaRef ds:uri="d2e8888c-93c7-4a69-8650-349354eae120"/>
  </ds:schemaRefs>
</ds:datastoreItem>
</file>

<file path=customXml/itemProps3.xml><?xml version="1.0" encoding="utf-8"?>
<ds:datastoreItem xmlns:ds="http://schemas.openxmlformats.org/officeDocument/2006/customXml" ds:itemID="{6BC9359F-C33E-4837-904B-8028466BF8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3ba93c-0e6e-45cf-a0fa-63b1300ff2ac"/>
    <ds:schemaRef ds:uri="d2e8888c-93c7-4a69-8650-349354eae1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Índice</vt:lpstr>
      <vt:lpstr>ESG KPIs</vt:lpstr>
      <vt:lpstr>Comunidades</vt:lpstr>
      <vt:lpstr>Medio Ambiente</vt:lpstr>
      <vt:lpstr>Emisiones GEI &amp; Energía</vt:lpstr>
      <vt:lpstr>Agua</vt:lpstr>
      <vt:lpstr>Residuos</vt:lpstr>
      <vt:lpstr>Biodiversidad</vt:lpstr>
      <vt:lpstr>Cierre</vt:lpstr>
      <vt:lpstr>Seguridad</vt:lpstr>
      <vt:lpstr>Nuestra gente</vt:lpstr>
      <vt:lpstr>Empleo</vt:lpstr>
      <vt:lpstr>Retención</vt:lpstr>
      <vt:lpstr>Capacitaciones</vt:lpstr>
      <vt:lpstr>Responsabilidad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Gordon</dc:creator>
  <cp:keywords/>
  <dc:description/>
  <cp:lastModifiedBy>Charles Gordon</cp:lastModifiedBy>
  <cp:revision/>
  <dcterms:created xsi:type="dcterms:W3CDTF">2025-06-18T08:22:59Z</dcterms:created>
  <dcterms:modified xsi:type="dcterms:W3CDTF">2025-08-11T15:40:50Z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0x01010080EE7EB9397EEC4FAEF96D640C6FA11A</vt:lpwstr>
  </property>
  <property fmtid="{D5CDD505-2E9C-101B-9397-08002B2CF9AE}" pid="3" name="MediaServiceImageTags">
    <vt:lpwstr/>
  </property>
</Properties>
</file>