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53E7A9AB-712A-4F24-BD05-195AA1867430}" xr6:coauthVersionLast="47" xr6:coauthVersionMax="47" xr10:uidLastSave="{00000000-0000-0000-0000-000000000000}"/>
  <bookViews>
    <workbookView xWindow="-108" yWindow="-108" windowWidth="23256" windowHeight="12456" xr2:uid="{00000000-000D-0000-FFFF-FFFF00000000}"/>
  </bookViews>
  <sheets>
    <sheet name="Index" sheetId="22" r:id="rId1"/>
    <sheet name="ESG KPIs" sheetId="21" r:id="rId2"/>
    <sheet name="Communities" sheetId="3" r:id="rId3"/>
    <sheet name="Environment" sheetId="24" r:id="rId4"/>
    <sheet name="GHG &amp; Energy" sheetId="10" r:id="rId5"/>
    <sheet name="Water" sheetId="12" r:id="rId6"/>
    <sheet name="Waste" sheetId="14" r:id="rId7"/>
    <sheet name="Biodiversity" sheetId="15" r:id="rId8"/>
    <sheet name="Closure" sheetId="16" r:id="rId9"/>
    <sheet name="Safety" sheetId="1" r:id="rId10"/>
    <sheet name="Our People" sheetId="25" r:id="rId11"/>
    <sheet name="Employment" sheetId="18" r:id="rId12"/>
    <sheet name="Retention" sheetId="23" r:id="rId13"/>
    <sheet name="Training" sheetId="17" r:id="rId14"/>
    <sheet name="Responsibility" sheetId="2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7" l="1"/>
  <c r="D89" i="18"/>
  <c r="G45" i="3"/>
  <c r="C30" i="17"/>
  <c r="C31" i="17"/>
  <c r="C29" i="17"/>
  <c r="C28" i="17"/>
  <c r="D88" i="18"/>
  <c r="C87" i="18"/>
  <c r="D85" i="18"/>
  <c r="D67" i="18"/>
  <c r="D66" i="18"/>
  <c r="D65" i="18"/>
  <c r="C64" i="18"/>
  <c r="D64" i="18" s="1"/>
  <c r="C74" i="18"/>
  <c r="C70" i="18"/>
  <c r="D63" i="18"/>
  <c r="D62" i="18"/>
  <c r="C22" i="18"/>
  <c r="D43" i="14"/>
  <c r="D26" i="14"/>
  <c r="D29" i="14"/>
  <c r="D18" i="14"/>
  <c r="E31" i="12"/>
  <c r="C31" i="12"/>
  <c r="C29" i="12"/>
  <c r="C30" i="12"/>
  <c r="G52" i="3"/>
  <c r="E52" i="3"/>
  <c r="C52" i="3"/>
  <c r="E51" i="3"/>
  <c r="C51" i="3"/>
  <c r="E50" i="3"/>
  <c r="C50" i="3"/>
  <c r="E49" i="3"/>
  <c r="E48" i="3"/>
  <c r="C48" i="3"/>
  <c r="G47" i="3"/>
  <c r="E46" i="3"/>
  <c r="C46" i="3"/>
  <c r="F46" i="3"/>
  <c r="G46" i="3" s="1"/>
  <c r="F48" i="3"/>
  <c r="G48" i="3" s="1"/>
  <c r="F49" i="3"/>
  <c r="G49" i="3" s="1"/>
  <c r="F50" i="3"/>
  <c r="G50" i="3" s="1"/>
  <c r="F51" i="3"/>
  <c r="G51" i="3" s="1"/>
  <c r="F45" i="3"/>
  <c r="F53" i="3" s="1"/>
  <c r="E45" i="3"/>
  <c r="C45" i="3"/>
  <c r="B52" i="10"/>
  <c r="B53" i="10"/>
  <c r="B54" i="10"/>
  <c r="B51" i="10"/>
  <c r="B31" i="10"/>
  <c r="B26" i="10"/>
  <c r="D58" i="14"/>
  <c r="B29" i="15"/>
  <c r="B48" i="1"/>
  <c r="D59" i="14"/>
  <c r="D60" i="14"/>
  <c r="D61" i="14"/>
  <c r="C11" i="12"/>
  <c r="G26" i="10"/>
  <c r="G31" i="10"/>
  <c r="D35" i="12"/>
  <c r="I35" i="12"/>
  <c r="H35" i="12"/>
  <c r="G35" i="12"/>
  <c r="F35" i="12"/>
  <c r="E35" i="12"/>
  <c r="D18" i="12"/>
  <c r="B62" i="3"/>
  <c r="D38" i="3"/>
  <c r="B34" i="3"/>
  <c r="B35" i="3"/>
  <c r="B36" i="3"/>
  <c r="B37" i="3"/>
  <c r="B38" i="3"/>
  <c r="B39" i="3"/>
  <c r="B33" i="3"/>
  <c r="F54" i="18"/>
  <c r="F38" i="18"/>
  <c r="H52" i="18"/>
  <c r="H51" i="18"/>
  <c r="C51" i="18"/>
  <c r="C52" i="18"/>
  <c r="G51" i="18"/>
  <c r="G52" i="18"/>
  <c r="E51" i="18"/>
  <c r="E52" i="18"/>
  <c r="D41" i="18"/>
  <c r="F36" i="18"/>
  <c r="H49" i="18" s="1"/>
  <c r="F37" i="18"/>
  <c r="H50" i="18" s="1"/>
  <c r="F39" i="18"/>
  <c r="F40" i="18"/>
  <c r="F35" i="18"/>
  <c r="H48" i="18" s="1"/>
  <c r="E35" i="18"/>
  <c r="E36" i="18"/>
  <c r="E37" i="18"/>
  <c r="E38" i="18"/>
  <c r="E39" i="18"/>
  <c r="E40" i="18"/>
  <c r="E34" i="18"/>
  <c r="C35" i="18"/>
  <c r="C36" i="18"/>
  <c r="C37" i="18"/>
  <c r="C38" i="18"/>
  <c r="C39" i="18"/>
  <c r="C40" i="18"/>
  <c r="C34" i="18"/>
  <c r="C26" i="18"/>
  <c r="C25" i="18"/>
  <c r="C27" i="18" s="1"/>
  <c r="C23" i="18"/>
  <c r="C24" i="18" s="1"/>
  <c r="D24" i="18"/>
  <c r="G27" i="18"/>
  <c r="G24" i="18"/>
  <c r="F27" i="18"/>
  <c r="F24" i="18"/>
  <c r="E24" i="18"/>
  <c r="E27" i="18"/>
  <c r="D27" i="18"/>
  <c r="D13" i="18"/>
  <c r="E13" i="18"/>
  <c r="F13" i="18"/>
  <c r="G13" i="18"/>
  <c r="D16" i="18"/>
  <c r="E16" i="18"/>
  <c r="F16" i="18"/>
  <c r="G16" i="18"/>
  <c r="D17" i="18"/>
  <c r="E17" i="18"/>
  <c r="F17" i="18"/>
  <c r="G17" i="18"/>
  <c r="B50" i="1"/>
  <c r="B49" i="1"/>
  <c r="B47" i="1"/>
  <c r="E18" i="14"/>
  <c r="F18" i="14"/>
  <c r="G18" i="14"/>
  <c r="H18" i="14"/>
  <c r="I18" i="14"/>
  <c r="C40" i="3"/>
  <c r="D40" i="3"/>
  <c r="E40" i="3"/>
  <c r="C26" i="10"/>
  <c r="D26" i="10"/>
  <c r="E26" i="10"/>
  <c r="F26" i="10"/>
  <c r="C31" i="10"/>
  <c r="D31" i="10"/>
  <c r="E31" i="10"/>
  <c r="F31" i="10"/>
  <c r="C35" i="10"/>
  <c r="B40" i="3"/>
  <c r="C16" i="18"/>
  <c r="C13" i="18"/>
  <c r="C90" i="18" l="1"/>
  <c r="D90" i="18" s="1"/>
  <c r="D87" i="18"/>
  <c r="D70" i="18"/>
  <c r="C77" i="18"/>
  <c r="C35" i="12"/>
  <c r="B35" i="10"/>
  <c r="G53" i="3"/>
  <c r="E48" i="18"/>
  <c r="G48" i="18"/>
  <c r="C50" i="18"/>
  <c r="G50" i="18"/>
  <c r="E50" i="18"/>
  <c r="C49" i="18"/>
  <c r="G49" i="18"/>
  <c r="E49" i="18"/>
  <c r="C17" i="18"/>
  <c r="D54" i="18" l="1"/>
  <c r="F41" i="18"/>
  <c r="E41" i="18" s="1"/>
  <c r="B54" i="18" l="1"/>
  <c r="B41" i="18"/>
  <c r="C41" i="18" s="1"/>
  <c r="H27" i="18"/>
  <c r="H24" i="18"/>
  <c r="G28" i="18"/>
  <c r="D28" i="18" l="1"/>
  <c r="E28" i="18"/>
  <c r="H28" i="18"/>
  <c r="C28" i="18"/>
  <c r="F28" i="18"/>
  <c r="C48" i="18"/>
  <c r="H53" i="18"/>
  <c r="H54" i="18" s="1"/>
  <c r="C54" i="18"/>
  <c r="G54" i="18" l="1"/>
  <c r="E54" i="18"/>
  <c r="C53" i="18"/>
  <c r="G53" i="18"/>
  <c r="E5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tc={1A030F99-DD06-4DF8-99BD-DBF6C4C44BFB}</author>
  </authors>
  <commentList>
    <comment ref="A21" authorId="0" shapeId="0" xr:uid="{1A030F99-DD06-4DF8-99BD-DBF6C4C44BFB}">
      <text>
        <t>[Comentario encadenado]
Tu versión de Excel te permite leer este comentario encadenado; sin embargo, las ediciones que se apliquen se quitarán si el archivo se abre en una versión más reciente de Excel. Más información: https://go.microsoft.com/fwlink/?linkid=870924
Comentario:
    ESG KPIs: Falta dato de la HC 2025
Communities: OK
Water: Solo falta datos de MR y SJ
Safety: Falta la última tabla</t>
      </text>
    </comment>
  </commentList>
</comments>
</file>

<file path=xl/sharedStrings.xml><?xml version="1.0" encoding="utf-8"?>
<sst xmlns="http://schemas.openxmlformats.org/spreadsheetml/2006/main" count="698" uniqueCount="326">
  <si>
    <t>Performance Data</t>
  </si>
  <si>
    <t>ESG KPIs</t>
  </si>
  <si>
    <t>Communities KPIs</t>
  </si>
  <si>
    <t>2021 Baseline</t>
  </si>
  <si>
    <t>Q1-2026</t>
  </si>
  <si>
    <t>2030 Target</t>
  </si>
  <si>
    <t>Local workforce vs total workforce (%)</t>
  </si>
  <si>
    <t>Local procurement vs total procurement (%)</t>
  </si>
  <si>
    <t>Social investment vs net revenue (%)</t>
  </si>
  <si>
    <t>Planet KPIs</t>
  </si>
  <si>
    <t>GHG scope 1+2 emissions reduction(%)</t>
  </si>
  <si>
    <t>-</t>
  </si>
  <si>
    <t>Fresh water utilised per ore processed (m3/tonnes)   </t>
  </si>
  <si>
    <t>Recycled waste (%)</t>
  </si>
  <si>
    <t>Domestic waste landfiled (kg/person/day)</t>
  </si>
  <si>
    <t>Potable water consumption (l/person/day)</t>
  </si>
  <si>
    <t>People KPIs</t>
  </si>
  <si>
    <t>Women in the workforce (%)</t>
  </si>
  <si>
    <t>Women in leadership roles (%)</t>
  </si>
  <si>
    <t>Voluntary turnover (%)</t>
  </si>
  <si>
    <t>&lt; 5%</t>
  </si>
  <si>
    <t>Health and Safety KPIs</t>
  </si>
  <si>
    <t>Fatal accidents</t>
  </si>
  <si>
    <t>Lost time injury frequency rate (LTIFR)</t>
  </si>
  <si>
    <t>Governance KPIs</t>
  </si>
  <si>
    <t>Director Independence (%)</t>
  </si>
  <si>
    <t>&gt;50%</t>
  </si>
  <si>
    <t>Director Tenure (years)</t>
  </si>
  <si>
    <t>&lt; 6</t>
  </si>
  <si>
    <t>Women in Board seats (%)</t>
  </si>
  <si>
    <t>Our operations in Brazil are included in the PEOPLE results since 2022, in the HEALTH AND SAFETY results since 2023, in the GHG Scope 1+2 emissions reduction (%) KPI since 2024, and in the remaining PLANET and COMMUNITIES KPI's in 2025.</t>
  </si>
  <si>
    <r>
      <rPr>
        <sz val="10"/>
        <color rgb="FFC4922C"/>
        <rFont val="Galano Grotesque"/>
        <family val="3"/>
      </rPr>
      <t>Our approach to serving our communities</t>
    </r>
    <r>
      <rPr>
        <sz val="10"/>
        <rFont val="Galano Grotesque"/>
        <family val="3"/>
      </rPr>
      <t xml:space="preserve">
The focus of our social engagement strategy is on generating a positive impact. We do this by building long-lasting partnerships with local communities and through implementing initiatives that aim to address their needs.
Our approach to generating positive impact is guided by our Community Relations Policy, which emphasises our dedication to building trust and listening to community concerns.
Find below our latest data on </t>
    </r>
    <r>
      <rPr>
        <sz val="10"/>
        <color rgb="FFC4922C"/>
        <rFont val="Galano Grotesque"/>
        <family val="3"/>
      </rPr>
      <t>social investment</t>
    </r>
    <r>
      <rPr>
        <sz val="10"/>
        <rFont val="Galano Grotesque"/>
        <family val="3"/>
      </rPr>
      <t xml:space="preserve">, </t>
    </r>
    <r>
      <rPr>
        <sz val="10"/>
        <color rgb="FFC4922C"/>
        <rFont val="Galano Grotesque"/>
        <family val="3"/>
      </rPr>
      <t>local workforce ratio</t>
    </r>
    <r>
      <rPr>
        <sz val="10"/>
        <rFont val="Galano Grotesque"/>
        <family val="3"/>
      </rPr>
      <t xml:space="preserve">, and </t>
    </r>
    <r>
      <rPr>
        <sz val="10"/>
        <color rgb="FFC4922C"/>
        <rFont val="Galano Grotesque"/>
        <family val="3"/>
      </rPr>
      <t>local supplier spending</t>
    </r>
    <r>
      <rPr>
        <sz val="10"/>
        <rFont val="Galano Grotesque"/>
        <family val="3"/>
      </rPr>
      <t>.</t>
    </r>
  </si>
  <si>
    <t>Social Investment in 2025</t>
  </si>
  <si>
    <t>Hochschild</t>
  </si>
  <si>
    <t>Peru</t>
  </si>
  <si>
    <t>Argentina</t>
  </si>
  <si>
    <t>Brazil</t>
  </si>
  <si>
    <t>Education </t>
  </si>
  <si>
    <t>Health and nutrition </t>
  </si>
  <si>
    <t>Socio-economic development </t>
  </si>
  <si>
    <t>Philanthropic campaigns </t>
  </si>
  <si>
    <t>Culture and Communication </t>
  </si>
  <si>
    <t>Donations </t>
  </si>
  <si>
    <t>Local government support </t>
  </si>
  <si>
    <t>Total</t>
  </si>
  <si>
    <t>Local workforce (employees &amp; contractors) in 2025</t>
  </si>
  <si>
    <t>Women</t>
  </si>
  <si>
    <t>Men</t>
  </si>
  <si>
    <t>#</t>
  </si>
  <si>
    <t>%</t>
  </si>
  <si>
    <t>Inmaculada</t>
  </si>
  <si>
    <t>San Jose </t>
  </si>
  <si>
    <t>Mara Rosa</t>
  </si>
  <si>
    <t>Pallancata </t>
  </si>
  <si>
    <t>Selene </t>
  </si>
  <si>
    <t>Ares </t>
  </si>
  <si>
    <t>Sipan </t>
  </si>
  <si>
    <t>Matarani</t>
  </si>
  <si>
    <t>Proportion of spending on local suppliers in 2025</t>
  </si>
  <si>
    <t>Local procurement</t>
  </si>
  <si>
    <t>USD</t>
  </si>
  <si>
    <t>1 'Local' refers to people working at the mine sites or businesses within regions in which Hochschild operates (Peru: Apurimac, Arequipa, Ayacucho, and Cajamarca; Argentina: Santa Cruz; and Brazil: Goias). </t>
  </si>
  <si>
    <r>
      <rPr>
        <sz val="10"/>
        <color rgb="FFC4922C"/>
        <rFont val="Galano Grotesque"/>
        <family val="3"/>
      </rPr>
      <t>Our approach to serving the environment</t>
    </r>
    <r>
      <rPr>
        <sz val="10"/>
        <rFont val="Galano Grotesque"/>
        <family val="3"/>
      </rPr>
      <t xml:space="preserve">
Hochschild is committed to producing metals with the smallest environmental footprint. To achieve this, Hochschild is dedicated to protecting the environment through applying best-in-class environmental management practices.
Our Environmental Policy addresses our most material impacts and guides our everyday activities. In alignment with our policy, we are continually seeking ways to strengthen our environmental culture and reduce our footprint.
Find on the following pages our latest data on </t>
    </r>
    <r>
      <rPr>
        <sz val="10"/>
        <color rgb="FFC4922C"/>
        <rFont val="Galano Grotesque"/>
        <family val="3"/>
      </rPr>
      <t>GHG emissions &amp; energy use</t>
    </r>
    <r>
      <rPr>
        <sz val="10"/>
        <rFont val="Galano Grotesque"/>
        <family val="3"/>
      </rPr>
      <t xml:space="preserve">, </t>
    </r>
    <r>
      <rPr>
        <sz val="10"/>
        <color rgb="FFC4922C"/>
        <rFont val="Galano Grotesque"/>
        <family val="3"/>
      </rPr>
      <t>water usage</t>
    </r>
    <r>
      <rPr>
        <sz val="10"/>
        <rFont val="Galano Grotesque"/>
        <family val="3"/>
      </rPr>
      <t xml:space="preserve">, </t>
    </r>
    <r>
      <rPr>
        <sz val="10"/>
        <color rgb="FFC4922C"/>
        <rFont val="Galano Grotesque"/>
        <family val="3"/>
      </rPr>
      <t>waste</t>
    </r>
    <r>
      <rPr>
        <sz val="10"/>
        <rFont val="Galano Grotesque"/>
        <family val="3"/>
      </rPr>
      <t xml:space="preserve">, </t>
    </r>
    <r>
      <rPr>
        <sz val="10"/>
        <color rgb="FFC4922C"/>
        <rFont val="Galano Grotesque"/>
        <family val="3"/>
      </rPr>
      <t>biodiversity</t>
    </r>
    <r>
      <rPr>
        <sz val="10"/>
        <rFont val="Galano Grotesque"/>
        <family val="3"/>
      </rPr>
      <t xml:space="preserve">, and </t>
    </r>
    <r>
      <rPr>
        <sz val="10"/>
        <color rgb="FFC4922C"/>
        <rFont val="Galano Grotesque"/>
        <family val="3"/>
      </rPr>
      <t>mine closure</t>
    </r>
    <r>
      <rPr>
        <sz val="10"/>
        <rFont val="Galano Grotesque"/>
        <family val="3"/>
      </rPr>
      <t xml:space="preserve">. </t>
    </r>
  </si>
  <si>
    <t>GHG &amp; Energy</t>
  </si>
  <si>
    <t>GHG emissions and energy consumption by year</t>
  </si>
  <si>
    <t>Greenhouse gas emissions (tonnes of CO2e)</t>
  </si>
  <si>
    <t>Scope 1: Emissions from combustion of fuel and operation of facilities (tCO2e)  </t>
  </si>
  <si>
    <t>Scope 2: Location-based emissions from total purchased electricity (tCO2e) </t>
  </si>
  <si>
    <t>Scope 2: Market-based emissions from purchased electricity (tCO2e)</t>
  </si>
  <si>
    <t>Total Scope 1 and 2 emissions (tCO2e)</t>
  </si>
  <si>
    <t>Scope 3: Other indirect GHG emissions</t>
  </si>
  <si>
    <t>n/a</t>
  </si>
  <si>
    <t>Emissions intensity, per ounces of total gold equivalent produced (tCO2e/oz Au eq)</t>
  </si>
  <si>
    <t>Emissions intensity, per thousand ounces of total silver equivalent produced (tCO2e/koz Ag eq)</t>
  </si>
  <si>
    <t>3.52 </t>
  </si>
  <si>
    <t>3.64 </t>
  </si>
  <si>
    <t>3.11 </t>
  </si>
  <si>
    <t>Scope 3 emissions</t>
  </si>
  <si>
    <t>Category 1: Purchased goods and services</t>
  </si>
  <si>
    <t>Category 4: Upstream transportation and distribution</t>
  </si>
  <si>
    <t>Category 5: Waste generated in operations</t>
  </si>
  <si>
    <t>Category 6: Business travel</t>
  </si>
  <si>
    <t>Category 7: Employee commuting</t>
  </si>
  <si>
    <t>Category 9: Downstream transportation and distribution</t>
  </si>
  <si>
    <t>Energy consumption (MWh)</t>
  </si>
  <si>
    <t>Energy consumption by from combustion of fuel (MWh)</t>
  </si>
  <si>
    <t xml:space="preserve">     Diesel</t>
  </si>
  <si>
    <t xml:space="preserve">     Gasoline</t>
  </si>
  <si>
    <t xml:space="preserve">     GLP</t>
  </si>
  <si>
    <t xml:space="preserve">     Renewable sources (biofuels)</t>
  </si>
  <si>
    <t>Energy consumption from purchased electricity (MWh)</t>
  </si>
  <si>
    <t xml:space="preserve">     Non-renewable sources</t>
  </si>
  <si>
    <t xml:space="preserve">     Renewable sources (hydropower, wind, solar)</t>
  </si>
  <si>
    <t>Energy from sold electricity, heating, cooling, or steam (MWh)</t>
  </si>
  <si>
    <t>Total energy consumption (MWh)</t>
  </si>
  <si>
    <t>Energy consumption intensity, per ounces of total gold equivalent produced (MWh/oz Au eq)</t>
  </si>
  <si>
    <t>Energy consumption intensity, per thousand ounces of total silver equivalent produced (MWh/koz Ag eq)</t>
  </si>
  <si>
    <t>GHG emissions and energy consumption in 2025 by site</t>
  </si>
  <si>
    <t>San José</t>
  </si>
  <si>
    <t>Other sites</t>
  </si>
  <si>
    <t>Energy consumption</t>
  </si>
  <si>
    <t>San Jose</t>
  </si>
  <si>
    <t>Energy consumption from combustion of fuel (MWh)</t>
  </si>
  <si>
    <t>Energy consumption from sold electricity, heating, cooling, or steam (MWh)</t>
  </si>
  <si>
    <t>1 Carbon footprint calculation method used based on the ISO 14064-1 Standard and GHG Protocol Corporate Accounting and Reporting Standard, using IPCC and Peruvian emission factors. Gases included in the calculation of all three scopes: CO2, CH4, N2O, and tHFC.</t>
  </si>
  <si>
    <t>2 The 2025 carbon footprint includes data for the whole year for Peru (former and current operating assets, warehouses and office locations), Argentina (San Jose and Buenos Aires office), Brazil (Mara Rosa and Belo Horizonte office) and the London office. The Group’s UK operations consist of a single office with an occupancy of three. Its total Scope 1 and Scope 2 emissions and energy consumption represent less than 0.01% of the Group’s reported totals.</t>
  </si>
  <si>
    <t>3 Limited assurance over emissions from the operating sites was obtained from SGS in 2021 and 2022, and from Aenor in 2023, 2024, and 2025 in line with the ISO 14064-1:2018 Standard.</t>
  </si>
  <si>
    <t>4 Scope 2 market-based emissions exclude electricity purchased from renewable sources: hydropower in Peru, wind power in Argentina, and photovoltaic power in Brazil.</t>
  </si>
  <si>
    <t>5 Scope 1 biogenic emissions amount to 16.07 tCO2e and Scope 3 biogenic emissions total 1.13 tCO2e. Both figures are included within the overall totals reported for Scope 1 and Scope 3 emissions, respectively.</t>
  </si>
  <si>
    <t>6 Emissions and energy consumption intensities reflect combustion of fuel and operation of facilities (Scope 1) and purchased electricity (Scope 2) – location-based emissions.</t>
  </si>
  <si>
    <t>7 Total production includes 100% of all production, including that attributable to the joint venture partner at San Jose.</t>
  </si>
  <si>
    <t>8 Hochschild does not sell energy (electricity, heating, cooling, or steam) as part of its business model, given that energy sales are not part of the company’s core operations.</t>
  </si>
  <si>
    <t>9 Collected information for energy consumption from combustion of fuel has been converted to MWh from gallons of fuel using net calorific values obtained from the Peruvian Ministry of Environment. Corresponds to fuel calculated for Scope 1.</t>
  </si>
  <si>
    <t>10 Other sites include: The Lima, Arequipa, Buenos Aires, and Belo Horizonte offices; the warehouse in Matarani; and the Pallancata, Selene, Ares, Arcata, and Sipan mine sites.</t>
  </si>
  <si>
    <t>11 Benchmarking against World Gold Council (WGC) members highlights our low emissions intensity of 0.27 tCO₂e/oz Au eq, compared to the WGC average of 1.40 tCO₂e/oz Au eq; and the industry average for gold emission intensity of 0.792 tCO2e/oz Au produced (S&amp;P ‘Global Commodity Insights’, published in December 2024).</t>
  </si>
  <si>
    <t>Water</t>
  </si>
  <si>
    <t>Water withdrawal, discharge, and consumption by year</t>
  </si>
  <si>
    <t>Freshwater use</t>
  </si>
  <si>
    <t xml:space="preserve">Freshwater use in processing plants (m3) </t>
  </si>
  <si>
    <t>Mineral processed (tonnes)</t>
  </si>
  <si>
    <t>Freshwater use intensity (m3/tonne)</t>
  </si>
  <si>
    <t>Water withdrawal (megalitres)</t>
  </si>
  <si>
    <t>Surface water</t>
  </si>
  <si>
    <t>Groundwater</t>
  </si>
  <si>
    <t>Water discharge (megalitres)</t>
  </si>
  <si>
    <t>Domestic</t>
  </si>
  <si>
    <t>Industrial</t>
  </si>
  <si>
    <t>Water consumption (megalitres)</t>
  </si>
  <si>
    <t>Total water withdrawn and consumed (megalitres)</t>
  </si>
  <si>
    <t>Potable water consumption (liters/ person/day)</t>
  </si>
  <si>
    <t>Water recirculated (%)</t>
  </si>
  <si>
    <t>Water withdrawal, discharge, and consumption in 2025 by site</t>
  </si>
  <si>
    <t>Pallancata and Selene</t>
  </si>
  <si>
    <t>Ares</t>
  </si>
  <si>
    <t>Sipan</t>
  </si>
  <si>
    <t>1 Please note that Mara Rosa has been in water-related data from 2025 onwards, reflecting its first full year of mining operations.</t>
  </si>
  <si>
    <t>2 All water withdrawn and all water discharges correspond to fresh water (≤1,000 mg/L Total Dissolved Solids).</t>
  </si>
  <si>
    <t>3 Total water withdrawn and consumed is calculated as the difference between total water withdrawn and total water discharged. Negative values reflect the fact that discharges exceed water withdrawal due to increased rainfall across our mine sites.</t>
  </si>
  <si>
    <t>4 Benchmarking against World Gold Council (WGC) highlights a high water recycling rate of 75% above the WGC average of 73%.</t>
  </si>
  <si>
    <t>Waste</t>
  </si>
  <si>
    <t>Generation of waste by type (tonnes)</t>
  </si>
  <si>
    <t>Domestic waste generation (kg/person/day)</t>
  </si>
  <si>
    <t xml:space="preserve">Organic and general waste </t>
  </si>
  <si>
    <t>Recyclable waste</t>
  </si>
  <si>
    <t>Scrap metal</t>
  </si>
  <si>
    <t>Recyclable hazardous waste</t>
  </si>
  <si>
    <t>Non-recyclable hazardous waste</t>
  </si>
  <si>
    <t>Electronic waste</t>
  </si>
  <si>
    <t>Waste diverted from disposal (tonnes)</t>
  </si>
  <si>
    <t>Hazardous waste diverted from disposal (tonnes)</t>
  </si>
  <si>
    <t>Onsite</t>
  </si>
  <si>
    <t>Offsite</t>
  </si>
  <si>
    <t>Non-hazardous waste diverted from disposal (tonnes)</t>
  </si>
  <si>
    <t>Onsite - organic waste reused for compost</t>
  </si>
  <si>
    <t>Offsite - sold/donated waste</t>
  </si>
  <si>
    <t>Waste directed to disposal (tonnes)</t>
  </si>
  <si>
    <t>Hazardous waste directed to disposal (tonnes)</t>
  </si>
  <si>
    <t>Incineration (with energy recovery)</t>
  </si>
  <si>
    <t>Incineration (without energy recovery)</t>
  </si>
  <si>
    <t>Landfilling</t>
  </si>
  <si>
    <t>Other disposal operations</t>
  </si>
  <si>
    <t>Non - Hazardous waste directed to disposal (tonnes)</t>
  </si>
  <si>
    <t>Waste and Tailings</t>
  </si>
  <si>
    <t>Tailings and waste rock generated (million metric tonnes)</t>
  </si>
  <si>
    <t>Waste rock generated</t>
  </si>
  <si>
    <t>Waste rock reused</t>
  </si>
  <si>
    <t>Tails generated</t>
  </si>
  <si>
    <t>Tailings reused</t>
  </si>
  <si>
    <t>1 Benchmarking against World Gold Council (WGC) members highlights our high recycling rate of 81.4% when compared to the WGC average of 47%.</t>
  </si>
  <si>
    <t>Biodiversity</t>
  </si>
  <si>
    <t>Biodiversity-related data</t>
  </si>
  <si>
    <t>Pallancata</t>
  </si>
  <si>
    <t>Selene</t>
  </si>
  <si>
    <t>Distance of operations from natural protected areas (km)</t>
  </si>
  <si>
    <t>Variety of terrestrial species of flora and fauna in our sites</t>
  </si>
  <si>
    <t>Flora wet season</t>
  </si>
  <si>
    <t>Flora dry season</t>
  </si>
  <si>
    <t>Fauna wet season</t>
  </si>
  <si>
    <t>Fauna dry season</t>
  </si>
  <si>
    <t>Variety of aquatic species of flora and fauna in our sites</t>
  </si>
  <si>
    <t xml:space="preserve">1 Arcata and Inmaculada are located inside the Landscape Reserve Sub Cuenca del Cotahuasi buffer zone. </t>
  </si>
  <si>
    <t>2 The San Jose mine site did monitor biodiversity on a semi-annual basis in 2025. One campaign was conducted in November 2025.</t>
  </si>
  <si>
    <t>3 Mara Rosa had four quarterly monitoring campaigns in 2025, specifically in February, May, August, and November. Results shown reflect the values of the May and November monitoring campaigns.</t>
  </si>
  <si>
    <t>4 Land biodiversity is not monitored in the Sipan mine site.</t>
  </si>
  <si>
    <t>Management of biodiversity impact</t>
  </si>
  <si>
    <t>Natural ecosystem converted (ha)</t>
  </si>
  <si>
    <t>Disturbed areas not yet rehabilitated (ha)</t>
  </si>
  <si>
    <t>Disturbed areas rehabilitated (ha)</t>
  </si>
  <si>
    <t>1 Hochschild does not harvest wild species.</t>
  </si>
  <si>
    <t>2 Hochschild does not generate pollutants. Our discharges and emissions comply with the national law of each country where we operate on maximum permissible limits, and ensure it through constant environmental monitoring.</t>
  </si>
  <si>
    <t>3 Hochschild does not have activities that could lead to introduction of alien species.</t>
  </si>
  <si>
    <t>Closure</t>
  </si>
  <si>
    <t>Mine Closure and Rehabilitation</t>
  </si>
  <si>
    <t>Life of Mine (LOM)</t>
  </si>
  <si>
    <t>Date of the most recent mine closure and rehabilitation plan review</t>
  </si>
  <si>
    <t>Closure stage</t>
  </si>
  <si>
    <t>Financial provisions made for closure and rehabilitation - Total nominal budget ($)</t>
  </si>
  <si>
    <t>15th January 2025</t>
  </si>
  <si>
    <t>Progressive</t>
  </si>
  <si>
    <t>12th December 2022</t>
  </si>
  <si>
    <t>3rd April 2024</t>
  </si>
  <si>
    <t>N/A</t>
  </si>
  <si>
    <t>21st October 2022</t>
  </si>
  <si>
    <t>28th December 2022</t>
  </si>
  <si>
    <t>Final</t>
  </si>
  <si>
    <t>4th September 2024</t>
  </si>
  <si>
    <t>7th May 2024</t>
  </si>
  <si>
    <t>Post-closure</t>
  </si>
  <si>
    <t>1 Ares, Sipan, and Selene do not have a LOM as they are not operational nor expected to be operational in the following years.</t>
  </si>
  <si>
    <t>2 Pallancata is in the temporary closure stage and therefore no component closure activities are being carried out.</t>
  </si>
  <si>
    <t>3 The financial provisions are aligned with the legal requirements for mine closure per unit and country.</t>
  </si>
  <si>
    <t>4 Estimates of LOM and financial provisions are based on the cost of mine closure in the ongoing contracts, supplier proposals and estimations by Hochschild engineers.</t>
  </si>
  <si>
    <r>
      <rPr>
        <sz val="12"/>
        <color rgb="FFC4922C"/>
        <rFont val="Galano Grotesque"/>
        <family val="3"/>
      </rPr>
      <t>Our approach to ensuring health and safety</t>
    </r>
    <r>
      <rPr>
        <sz val="12"/>
        <rFont val="Galano Grotesque"/>
        <family val="3"/>
      </rPr>
      <t xml:space="preserve">
</t>
    </r>
    <r>
      <rPr>
        <sz val="12"/>
        <color theme="1"/>
        <rFont val="Galano Grotesque"/>
        <family val="3"/>
      </rPr>
      <t>Given the high-risk nature of the mining process, prioritising health and safety is essential to protecting our people and ensuring the overall success of our operations. 
A healthy, satisfied, and motivated workforce is key to driving the growth of our Company. We seek to achieve this objective by implementing our Health and Safety Policy. Practical measures are adopted, wherever possible, to avoid workplace accidents, eliminate occupational health hazards, and support employee well-being.
Find below our latest data on</t>
    </r>
    <r>
      <rPr>
        <sz val="12"/>
        <rFont val="Galano Grotesque"/>
        <family val="3"/>
      </rPr>
      <t xml:space="preserve"> </t>
    </r>
    <r>
      <rPr>
        <sz val="12"/>
        <color rgb="FFC4922C"/>
        <rFont val="Galano Grotesque"/>
        <family val="3"/>
      </rPr>
      <t xml:space="preserve">work-related injuries </t>
    </r>
    <r>
      <rPr>
        <sz val="12"/>
        <color theme="1"/>
        <rFont val="Galano Grotesque"/>
        <family val="3"/>
      </rPr>
      <t>and</t>
    </r>
    <r>
      <rPr>
        <sz val="12"/>
        <color rgb="FFC4922C"/>
        <rFont val="Galano Grotesque"/>
        <family val="3"/>
      </rPr>
      <t xml:space="preserve"> health indicators</t>
    </r>
    <r>
      <rPr>
        <sz val="12"/>
        <rFont val="Galano Grotesque"/>
        <family val="3"/>
      </rPr>
      <t>.</t>
    </r>
  </si>
  <si>
    <t>Work-Related Injuries by year (Employees + Contractors)</t>
  </si>
  <si>
    <t>Person-Hours Worked</t>
  </si>
  <si>
    <t>Lost Time Injuries</t>
  </si>
  <si>
    <t>High Potential Events (HPEs)</t>
  </si>
  <si>
    <t>Fatalities</t>
  </si>
  <si>
    <t>Lost Time Injury Frequency Rate (LTIFR)</t>
  </si>
  <si>
    <t>Lost Time Injury Severity Rate (LTISR)</t>
  </si>
  <si>
    <t>HPE Index</t>
  </si>
  <si>
    <t>1 Benchmarking against World Gold Council (WGC) members highlights our zero fatal accidents, compared to the WGC average of 1.33.</t>
  </si>
  <si>
    <t>2 Benchmarking against WGC members highlights our low LTIFR of 0.97, compared to the WGC average of 1.40.</t>
  </si>
  <si>
    <t>Work-Related Injuries in 2025 by country (Employees + Contractors)</t>
  </si>
  <si>
    <t>1 LTIFR and LTISR are calculated based on 1,000,000 hours worked.</t>
  </si>
  <si>
    <t>2 The 2023, 2024, and 2025 results of the LTIFR have been independently assured by EY Peru following the International Standard on Assurance Engagements (ISAE) 3000.</t>
  </si>
  <si>
    <t>Health indicators</t>
  </si>
  <si>
    <t>Average number of medical attendances per month</t>
  </si>
  <si>
    <t>Average number of work-related incidents requiring medical attention per month</t>
  </si>
  <si>
    <t>Average number of occupational health examinations</t>
  </si>
  <si>
    <r>
      <rPr>
        <sz val="12"/>
        <color rgb="FFC4922C"/>
        <rFont val="Galano Grotesque"/>
        <family val="3"/>
      </rPr>
      <t>Our approach to empowering our people</t>
    </r>
    <r>
      <rPr>
        <sz val="12"/>
        <rFont val="Galano Grotesque"/>
        <family val="3"/>
      </rPr>
      <t xml:space="preserve">
Our people are key to our business success and the positive impact we make on the planet and society. By fostering a supportive and empowering working environment, we can improve employee satisfaction, offer better and more equal employee opportunities, and improve retention rates.
As part of our corporate purpose, we aspire to provide a safe and healthy workplace environment that, above all, promotes a healthy work-life balance and demonstrates inclusion.
Find on the following pages our latest data on </t>
    </r>
    <r>
      <rPr>
        <sz val="12"/>
        <color rgb="FFC4922C"/>
        <rFont val="Galano Grotesque"/>
        <family val="3"/>
      </rPr>
      <t>employment</t>
    </r>
    <r>
      <rPr>
        <sz val="12"/>
        <rFont val="Galano Grotesque"/>
        <family val="3"/>
      </rPr>
      <t xml:space="preserve">, </t>
    </r>
    <r>
      <rPr>
        <sz val="12"/>
        <color rgb="FFC4922C"/>
        <rFont val="Galano Grotesque"/>
        <family val="3"/>
      </rPr>
      <t>staff retention</t>
    </r>
    <r>
      <rPr>
        <sz val="12"/>
        <rFont val="Galano Grotesque"/>
        <family val="3"/>
      </rPr>
      <t xml:space="preserve">, and </t>
    </r>
    <r>
      <rPr>
        <sz val="12"/>
        <color rgb="FFC4922C"/>
        <rFont val="Galano Grotesque"/>
        <family val="3"/>
      </rPr>
      <t>training</t>
    </r>
    <r>
      <rPr>
        <sz val="12"/>
        <rFont val="Galano Grotesque"/>
        <family val="3"/>
      </rPr>
      <t xml:space="preserve">. </t>
    </r>
  </si>
  <si>
    <t>Employment</t>
  </si>
  <si>
    <t>Full time employee total by year</t>
  </si>
  <si>
    <t>Permanent contracts</t>
  </si>
  <si>
    <t>Fixed-term contracts</t>
  </si>
  <si>
    <t>Total men</t>
  </si>
  <si>
    <t>Total women</t>
  </si>
  <si>
    <t>Full time employee total by country</t>
  </si>
  <si>
    <t>Chile</t>
  </si>
  <si>
    <t>UK</t>
  </si>
  <si>
    <t>Diversity of governance bodies and employees</t>
  </si>
  <si>
    <t>Board members</t>
  </si>
  <si>
    <t>Senior Management</t>
  </si>
  <si>
    <t>Middle Management</t>
  </si>
  <si>
    <t>Junior Management</t>
  </si>
  <si>
    <t>Staff</t>
  </si>
  <si>
    <t>Technicians and senior technicians</t>
  </si>
  <si>
    <t>Operators</t>
  </si>
  <si>
    <t>Total employees</t>
  </si>
  <si>
    <t>Age structure of governance bodies and employees</t>
  </si>
  <si>
    <t>&lt; 30</t>
  </si>
  <si>
    <t>30-50</t>
  </si>
  <si>
    <t>&gt; 50</t>
  </si>
  <si>
    <t>Collective bargaining: Number and percentage of employees that are represented by a trade union</t>
  </si>
  <si>
    <t>Lima office</t>
  </si>
  <si>
    <t>Arequipa office</t>
  </si>
  <si>
    <t>Matarani warehouse</t>
  </si>
  <si>
    <t>Total Peru</t>
  </si>
  <si>
    <t>Buenos Aires office</t>
  </si>
  <si>
    <t>Total Argentina</t>
  </si>
  <si>
    <t>Monte do Carmo</t>
  </si>
  <si>
    <t>Belo Horizonte office</t>
  </si>
  <si>
    <t>Total Brazil</t>
  </si>
  <si>
    <t>Volcan office</t>
  </si>
  <si>
    <t>London office</t>
  </si>
  <si>
    <t>Workers who are not employees</t>
  </si>
  <si>
    <t>% of the total workforce</t>
  </si>
  <si>
    <t>1 Variations in the number of contractors during the reporting period are mainly attributed to: the operational growth in Brazil, resulting in the increase of contractors, and the closure of the Pallancata mine site, resulting in the reduction of contractors.</t>
  </si>
  <si>
    <t>2 Work carried out by contractors primarily includes mine operations, processing plant operations, infrastructure and road maintenance, diamond drilling for exploration activities, and catering. This figure is reported in head count at the end of the reporting period.</t>
  </si>
  <si>
    <t>3 In 2024, contractors or other types of workers who are not employees did not work in sites not included in the table above. These sites are: the Sipán mine site, the Matarani warehouse, and the Lima, Arequipa, London, Buenos Aires, and Belo Horizonte offices.</t>
  </si>
  <si>
    <t>Retention</t>
  </si>
  <si>
    <t>New employee hires and hire rate by gender and age group</t>
  </si>
  <si>
    <t>By gender</t>
  </si>
  <si>
    <t>Male</t>
  </si>
  <si>
    <t>Total Number</t>
  </si>
  <si>
    <t>Rate (%)</t>
  </si>
  <si>
    <t>Female</t>
  </si>
  <si>
    <t>By age group</t>
  </si>
  <si>
    <t>&lt;30</t>
  </si>
  <si>
    <t>&gt;50</t>
  </si>
  <si>
    <t>Employee departures and departure rate by gender and age group</t>
  </si>
  <si>
    <t>Retention rates in 2025</t>
  </si>
  <si>
    <t>Defintion</t>
  </si>
  <si>
    <t>Hochschild 2025 result</t>
  </si>
  <si>
    <t>Volutary turnover (%)</t>
  </si>
  <si>
    <t>Number of voluntary departures per average headcount between January and December of 2025</t>
  </si>
  <si>
    <t>Total turnover (%)</t>
  </si>
  <si>
    <t>Difference between total new employee hires and departures per average headcount between January and December of 2025</t>
  </si>
  <si>
    <t>Training</t>
  </si>
  <si>
    <t>Technicians</t>
  </si>
  <si>
    <t>Total Average Hours</t>
  </si>
  <si>
    <t>Total Hours on training in 2025</t>
  </si>
  <si>
    <t>Health and Safety standards</t>
  </si>
  <si>
    <t>Environmental standards</t>
  </si>
  <si>
    <t>Leadership skills</t>
  </si>
  <si>
    <t>Technical skills</t>
  </si>
  <si>
    <t>2321,5</t>
  </si>
  <si>
    <t>Total Hours in training</t>
  </si>
  <si>
    <t>Total number of employees and contractors that received training</t>
  </si>
  <si>
    <r>
      <rPr>
        <sz val="12"/>
        <color rgb="FFC4922C"/>
        <rFont val="Galano Grotesque"/>
        <family val="3"/>
      </rPr>
      <t>Our approach to ensuring we are a responsible business</t>
    </r>
    <r>
      <rPr>
        <sz val="12"/>
        <rFont val="Galano Grotesque"/>
        <family val="3"/>
      </rPr>
      <t xml:space="preserve">
Conducting business honestly and ethically is a core pillar of our corporate identity which is facilitated by a strong corporate governance framework of appropriate systems, policies, and procedures.
Find below our latest data on </t>
    </r>
    <r>
      <rPr>
        <sz val="12"/>
        <color theme="1"/>
        <rFont val="Galano Grotesque"/>
        <family val="3"/>
      </rPr>
      <t>our</t>
    </r>
    <r>
      <rPr>
        <sz val="12"/>
        <color rgb="FFC4922C"/>
        <rFont val="Galano Grotesque"/>
        <family val="3"/>
      </rPr>
      <t xml:space="preserve"> ESG rating agencies scores</t>
    </r>
    <r>
      <rPr>
        <sz val="12"/>
        <rFont val="Galano Grotesque"/>
        <family val="3"/>
      </rPr>
      <t xml:space="preserve">. </t>
    </r>
  </si>
  <si>
    <t>ESG rating agencies scores</t>
  </si>
  <si>
    <t>Current Score</t>
  </si>
  <si>
    <t>Sector Average</t>
  </si>
  <si>
    <t>Last Update</t>
  </si>
  <si>
    <t>Previous Score</t>
  </si>
  <si>
    <t>Previous Update</t>
  </si>
  <si>
    <t>FTSE4Good (/5)</t>
  </si>
  <si>
    <t>December 2024</t>
  </si>
  <si>
    <t>MSCI</t>
  </si>
  <si>
    <t>AA</t>
  </si>
  <si>
    <t>BBB</t>
  </si>
  <si>
    <t>March 2026</t>
  </si>
  <si>
    <t>March 2025</t>
  </si>
  <si>
    <t>Sustainalytics</t>
  </si>
  <si>
    <t>September 2025</t>
  </si>
  <si>
    <t>August 2024</t>
  </si>
  <si>
    <t>CDP Climate Change</t>
  </si>
  <si>
    <t>B</t>
  </si>
  <si>
    <t>CDP Water Security</t>
  </si>
  <si>
    <t>B-</t>
  </si>
  <si>
    <t>Average hours on training per employee in 2025</t>
  </si>
  <si>
    <t>Number of employees that received training in 2025</t>
  </si>
  <si>
    <t>June 2026</t>
  </si>
  <si>
    <t>0.27*</t>
  </si>
  <si>
    <t>81.6%*</t>
  </si>
  <si>
    <t>* The 2025 results of Recycled waste (%) and Fresh water consumption utilised per ore processed (m3/tonne) restate the values disclosed in the 2025 Annual Report (81.4% and 0.26) following the independent assurance of both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</si>
</sst>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0.000"/>
    <numFmt numFmtId="165" formatCode="[$$-409]#,##0"/>
    <numFmt numFmtId="166" formatCode="#,##0.0"/>
    <numFmt numFmtId="167" formatCode="#,##0.000"/>
    <numFmt numFmtId="168" formatCode="0.0%"/>
    <numFmt numFmtId="169" formatCode="0.000"/>
    <numFmt numFmtId="170" formatCode="0.0"/>
    <numFmt numFmtId="171" formatCode="_([$$-409]* #,##0_);_([$$-409]* \(#,##0\);_([$$-409]* &quot;-&quot;??_);_(@_)"/>
    <numFmt numFmtId="172" formatCode="&quot;$&quot;#,##0.00"/>
  </numFmts>
  <fonts count="41">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b/>
      <sz val="9"/>
      <color theme="1"/>
      <name val="Galano Grotesque"/>
      <family val="3"/>
    </font>
    <font>
      <b/>
      <sz val="11"/>
      <color theme="1"/>
      <name val="Aptos Narrow"/>
      <family val="2"/>
      <scheme val="minor"/>
    </font>
    <font>
      <sz val="6"/>
      <color theme="1"/>
      <name val="Galano Grotesque"/>
      <family val="3"/>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4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style="thin">
        <color theme="0"/>
      </left>
      <right style="hair">
        <color theme="0"/>
      </right>
      <top style="medium">
        <color indexed="64"/>
      </top>
      <bottom style="thin">
        <color indexed="64"/>
      </bottom>
      <diagonal/>
    </border>
    <border>
      <left/>
      <right style="thin">
        <color theme="0"/>
      </right>
      <top style="medium">
        <color indexed="64"/>
      </top>
      <bottom/>
      <diagonal/>
    </border>
    <border>
      <left style="thin">
        <color theme="0"/>
      </left>
      <right style="hair">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medium">
        <color indexed="64"/>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thin">
        <color theme="0" tint="-4.9989318521683403E-2"/>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right style="thin">
        <color theme="0"/>
      </right>
      <top style="thin">
        <color rgb="FF000000"/>
      </top>
      <bottom/>
      <diagonal/>
    </border>
    <border>
      <left/>
      <right style="thin">
        <color theme="0"/>
      </right>
      <top style="thin">
        <color rgb="FF000000"/>
      </top>
      <bottom style="thin">
        <color indexed="64"/>
      </bottom>
      <diagonal/>
    </border>
    <border>
      <left style="thin">
        <color theme="0"/>
      </left>
      <right style="thin">
        <color theme="0"/>
      </right>
      <top style="thin">
        <color rgb="FF000000"/>
      </top>
      <bottom/>
      <diagonal/>
    </border>
    <border>
      <left style="thin">
        <color theme="0"/>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medium">
        <color indexed="64"/>
      </top>
      <bottom style="thin">
        <color indexed="64"/>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theme="0"/>
      </left>
      <right style="thin">
        <color rgb="FF000000"/>
      </right>
      <top style="thin">
        <color indexed="64"/>
      </top>
      <bottom style="thin">
        <color indexed="64"/>
      </bottom>
      <diagonal/>
    </border>
    <border>
      <left/>
      <right style="thin">
        <color theme="0"/>
      </right>
      <top/>
      <bottom style="thin">
        <color rgb="FF000000"/>
      </bottom>
      <diagonal/>
    </border>
    <border>
      <left/>
      <right style="thin">
        <color rgb="FF000000"/>
      </right>
      <top style="medium">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theme="0"/>
      </left>
      <right/>
      <top style="thin">
        <color rgb="FF000000"/>
      </top>
      <bottom style="thin">
        <color rgb="FF000000"/>
      </bottom>
      <diagonal/>
    </border>
    <border>
      <left/>
      <right style="thin">
        <color theme="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theme="0"/>
      </right>
      <top style="thin">
        <color rgb="FF000000"/>
      </top>
      <bottom/>
      <diagonal/>
    </border>
    <border>
      <left style="thin">
        <color indexed="64"/>
      </left>
      <right style="thin">
        <color theme="0"/>
      </right>
      <top/>
      <bottom style="thin">
        <color rgb="FF000000"/>
      </bottom>
      <diagonal/>
    </border>
    <border>
      <left style="thin">
        <color theme="0"/>
      </left>
      <right style="thin">
        <color theme="0"/>
      </right>
      <top style="thin">
        <color indexed="64"/>
      </top>
      <bottom style="thin">
        <color rgb="FF000000"/>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68">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0" xfId="1" applyFont="1" applyBorder="1" applyAlignment="1">
      <alignment horizontal="center" vertical="top" wrapText="1"/>
    </xf>
    <xf numFmtId="0" fontId="5" fillId="0" borderId="20" xfId="2" applyFont="1" applyBorder="1"/>
    <xf numFmtId="3" fontId="7" fillId="0" borderId="30"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2" xfId="2" applyFont="1" applyBorder="1"/>
    <xf numFmtId="0" fontId="7" fillId="0" borderId="13" xfId="2" applyFont="1" applyBorder="1"/>
    <xf numFmtId="0" fontId="7" fillId="0" borderId="26" xfId="2" applyFont="1" applyBorder="1"/>
    <xf numFmtId="0" fontId="5" fillId="0" borderId="44" xfId="2" applyFont="1" applyBorder="1"/>
    <xf numFmtId="0" fontId="8" fillId="0" borderId="0" xfId="1" applyFont="1" applyAlignment="1">
      <alignment vertical="center"/>
    </xf>
    <xf numFmtId="0" fontId="2" fillId="0" borderId="0" xfId="1" applyFont="1" applyAlignment="1">
      <alignment horizontal="center" vertical="top"/>
    </xf>
    <xf numFmtId="0" fontId="5" fillId="0" borderId="0" xfId="2" applyFont="1" applyAlignment="1">
      <alignment vertical="center"/>
    </xf>
    <xf numFmtId="0" fontId="5" fillId="0" borderId="34" xfId="2" applyFont="1" applyBorder="1" applyAlignment="1">
      <alignment vertical="center" wrapText="1"/>
    </xf>
    <xf numFmtId="3" fontId="6" fillId="0" borderId="39" xfId="2" applyNumberFormat="1" applyFont="1" applyBorder="1" applyAlignment="1">
      <alignment horizontal="center" vertical="center" wrapText="1"/>
    </xf>
    <xf numFmtId="0" fontId="5" fillId="0" borderId="66" xfId="2" applyFont="1" applyBorder="1"/>
    <xf numFmtId="3" fontId="7" fillId="0" borderId="39" xfId="2" applyNumberFormat="1" applyFont="1" applyBorder="1" applyAlignment="1">
      <alignment horizontal="center" vertical="center"/>
    </xf>
    <xf numFmtId="0" fontId="5" fillId="0" borderId="61" xfId="2" applyFont="1" applyBorder="1"/>
    <xf numFmtId="0" fontId="3" fillId="0" borderId="60" xfId="1" applyFont="1" applyBorder="1" applyAlignment="1">
      <alignment horizontal="center" vertical="top" wrapText="1"/>
    </xf>
    <xf numFmtId="0" fontId="2" fillId="0" borderId="66" xfId="1" applyFont="1" applyBorder="1" applyAlignment="1">
      <alignment horizontal="center" vertical="center" wrapText="1"/>
    </xf>
    <xf numFmtId="3" fontId="6" fillId="0" borderId="60" xfId="2" applyNumberFormat="1" applyFont="1" applyBorder="1" applyAlignment="1">
      <alignment horizontal="center" vertical="center" wrapText="1"/>
    </xf>
    <xf numFmtId="0" fontId="3" fillId="0" borderId="89" xfId="1" applyFont="1" applyBorder="1" applyAlignment="1">
      <alignment horizontal="center" vertical="top" wrapText="1"/>
    </xf>
    <xf numFmtId="3" fontId="6" fillId="0" borderId="53" xfId="2" applyNumberFormat="1" applyFont="1" applyBorder="1" applyAlignment="1">
      <alignment horizontal="center" vertical="center" wrapText="1"/>
    </xf>
    <xf numFmtId="0" fontId="6" fillId="0" borderId="57" xfId="1" applyFont="1" applyBorder="1" applyAlignment="1">
      <alignment horizontal="left" vertical="top"/>
    </xf>
    <xf numFmtId="0" fontId="5" fillId="0" borderId="59" xfId="2" applyFont="1" applyBorder="1"/>
    <xf numFmtId="0" fontId="5" fillId="0" borderId="53" xfId="2" applyFont="1" applyBorder="1"/>
    <xf numFmtId="0" fontId="5" fillId="0" borderId="69" xfId="2" applyFont="1" applyBorder="1"/>
    <xf numFmtId="3" fontId="6" fillId="0" borderId="66" xfId="2" applyNumberFormat="1" applyFont="1" applyBorder="1" applyAlignment="1">
      <alignment horizontal="center" vertical="center" wrapText="1"/>
    </xf>
    <xf numFmtId="0" fontId="3" fillId="0" borderId="61" xfId="1" applyFont="1" applyBorder="1" applyAlignment="1">
      <alignment horizontal="center" vertical="top" wrapText="1"/>
    </xf>
    <xf numFmtId="0" fontId="3" fillId="0" borderId="66"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0"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6" xfId="0" applyFont="1" applyBorder="1"/>
    <xf numFmtId="0" fontId="13" fillId="0" borderId="26" xfId="0" applyFont="1" applyBorder="1"/>
    <xf numFmtId="0" fontId="13" fillId="0" borderId="27" xfId="0" applyFont="1" applyBorder="1"/>
    <xf numFmtId="0" fontId="13" fillId="0" borderId="31"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1" xfId="2" applyFont="1" applyBorder="1" applyAlignment="1">
      <alignment horizontal="center"/>
    </xf>
    <xf numFmtId="0" fontId="5" fillId="0" borderId="66" xfId="2" applyFont="1" applyBorder="1" applyAlignment="1">
      <alignment horizontal="center"/>
    </xf>
    <xf numFmtId="0" fontId="5" fillId="0" borderId="56" xfId="2" applyFont="1" applyBorder="1" applyAlignment="1">
      <alignment horizontal="center"/>
    </xf>
    <xf numFmtId="0" fontId="5" fillId="0" borderId="59" xfId="2" applyFont="1" applyBorder="1" applyAlignment="1">
      <alignment horizontal="center"/>
    </xf>
    <xf numFmtId="0" fontId="17" fillId="0" borderId="53" xfId="2" applyFont="1" applyBorder="1"/>
    <xf numFmtId="0" fontId="17" fillId="0" borderId="0" xfId="2" applyFont="1"/>
    <xf numFmtId="0" fontId="5" fillId="0" borderId="30" xfId="2" applyFont="1" applyBorder="1" applyAlignment="1">
      <alignment horizontal="center"/>
    </xf>
    <xf numFmtId="0" fontId="5" fillId="0" borderId="27" xfId="2" applyFont="1" applyBorder="1"/>
    <xf numFmtId="0" fontId="5" fillId="0" borderId="29"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5" fillId="7" borderId="0" xfId="2" applyFont="1" applyFill="1"/>
    <xf numFmtId="0" fontId="5" fillId="7" borderId="0" xfId="2" applyFont="1" applyFill="1" applyAlignment="1">
      <alignment horizontal="center"/>
    </xf>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4" fillId="0" borderId="18" xfId="1" applyFont="1" applyBorder="1" applyAlignment="1">
      <alignment horizontal="center" vertical="top" wrapText="1"/>
    </xf>
    <xf numFmtId="0" fontId="4" fillId="0" borderId="30"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13" fillId="5" borderId="0" xfId="0" applyFont="1" applyFill="1"/>
    <xf numFmtId="0" fontId="12" fillId="5" borderId="0" xfId="0" applyFont="1" applyFill="1"/>
    <xf numFmtId="0" fontId="18" fillId="7" borderId="0" xfId="0" applyFont="1" applyFill="1"/>
    <xf numFmtId="0" fontId="5" fillId="0" borderId="37" xfId="2" applyFont="1" applyBorder="1" applyAlignment="1">
      <alignment vertical="center"/>
    </xf>
    <xf numFmtId="0" fontId="5" fillId="0" borderId="43" xfId="2" applyFont="1" applyBorder="1"/>
    <xf numFmtId="0" fontId="5" fillId="0" borderId="43" xfId="2" applyFont="1" applyBorder="1" applyAlignment="1">
      <alignment horizontal="center"/>
    </xf>
    <xf numFmtId="0" fontId="5" fillId="0" borderId="11" xfId="2" applyFont="1" applyBorder="1" applyAlignment="1">
      <alignment horizontal="center"/>
    </xf>
    <xf numFmtId="0" fontId="5" fillId="0" borderId="44" xfId="2" applyFont="1" applyBorder="1" applyAlignment="1">
      <alignment horizontal="center"/>
    </xf>
    <xf numFmtId="0" fontId="2" fillId="0" borderId="31" xfId="2" applyFont="1" applyBorder="1"/>
    <xf numFmtId="0" fontId="5" fillId="0" borderId="18" xfId="2" applyFont="1" applyBorder="1" applyAlignment="1">
      <alignment horizontal="center"/>
    </xf>
    <xf numFmtId="0" fontId="2" fillId="0" borderId="30"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7"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78" xfId="2" applyFont="1" applyBorder="1"/>
    <xf numFmtId="0" fontId="7" fillId="3" borderId="97" xfId="1" applyFont="1" applyFill="1" applyBorder="1" applyAlignment="1">
      <alignment horizontal="left" vertical="center" wrapText="1"/>
    </xf>
    <xf numFmtId="0" fontId="2" fillId="3" borderId="81" xfId="1" applyFont="1" applyFill="1" applyBorder="1" applyAlignment="1">
      <alignment horizontal="center" vertical="center" wrapText="1"/>
    </xf>
    <xf numFmtId="0" fontId="8" fillId="3" borderId="81" xfId="1" applyFont="1" applyFill="1" applyBorder="1" applyAlignment="1">
      <alignment horizontal="center" vertical="center" wrapText="1"/>
    </xf>
    <xf numFmtId="0" fontId="5" fillId="3" borderId="80"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121" xfId="1" applyFont="1" applyFill="1" applyBorder="1" applyAlignment="1">
      <alignment horizontal="center" vertical="center" wrapText="1"/>
    </xf>
    <xf numFmtId="0" fontId="7" fillId="0" borderId="79"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2" borderId="105" xfId="3" applyFont="1" applyFill="1" applyBorder="1" applyAlignment="1">
      <alignment horizontal="center" vertical="center" wrapText="1"/>
    </xf>
    <xf numFmtId="0" fontId="7" fillId="0" borderId="79"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2" borderId="95" xfId="3" applyFont="1" applyFill="1" applyBorder="1" applyAlignment="1">
      <alignment horizontal="center" vertical="center" wrapText="1"/>
    </xf>
    <xf numFmtId="9" fontId="6" fillId="2" borderId="105" xfId="3" applyFont="1" applyFill="1" applyBorder="1" applyAlignment="1">
      <alignment horizontal="center" vertical="center"/>
    </xf>
    <xf numFmtId="0" fontId="5" fillId="0" borderId="62" xfId="2" applyFont="1" applyBorder="1"/>
    <xf numFmtId="0" fontId="5" fillId="0" borderId="55" xfId="2" applyFont="1" applyBorder="1" applyAlignment="1">
      <alignment horizontal="center"/>
    </xf>
    <xf numFmtId="0" fontId="5" fillId="0" borderId="39" xfId="2" applyFont="1" applyBorder="1" applyAlignment="1">
      <alignment horizontal="center"/>
    </xf>
    <xf numFmtId="0" fontId="5" fillId="0" borderId="62" xfId="2" applyFont="1" applyBorder="1" applyAlignment="1">
      <alignment horizontal="center"/>
    </xf>
    <xf numFmtId="0" fontId="2" fillId="0" borderId="32" xfId="2" applyFont="1" applyBorder="1"/>
    <xf numFmtId="0" fontId="13" fillId="0" borderId="46" xfId="0" applyFont="1" applyBorder="1" applyAlignment="1">
      <alignment horizontal="justify" vertical="center"/>
    </xf>
    <xf numFmtId="0" fontId="13" fillId="0" borderId="44" xfId="0" applyFont="1" applyBorder="1"/>
    <xf numFmtId="0" fontId="13" fillId="0" borderId="43" xfId="0" applyFont="1" applyBorder="1"/>
    <xf numFmtId="0" fontId="13" fillId="0" borderId="11" xfId="0" applyFont="1" applyBorder="1"/>
    <xf numFmtId="0" fontId="12" fillId="0" borderId="44" xfId="0" applyFont="1" applyBorder="1"/>
    <xf numFmtId="0" fontId="12" fillId="0" borderId="99" xfId="0" applyFont="1" applyBorder="1"/>
    <xf numFmtId="0" fontId="2" fillId="3" borderId="98" xfId="1" applyFont="1" applyFill="1" applyBorder="1" applyAlignment="1">
      <alignment horizontal="center" vertical="center" wrapText="1"/>
    </xf>
    <xf numFmtId="0" fontId="8" fillId="3" borderId="98" xfId="1" applyFont="1" applyFill="1" applyBorder="1" applyAlignment="1">
      <alignment horizontal="center" vertical="center" wrapText="1"/>
    </xf>
    <xf numFmtId="0" fontId="5" fillId="3" borderId="97" xfId="1" applyFont="1" applyFill="1" applyBorder="1" applyAlignment="1">
      <alignment horizontal="center" vertical="center" wrapText="1"/>
    </xf>
    <xf numFmtId="0" fontId="2" fillId="3" borderId="100"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2" borderId="95"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3" xfId="2" applyFont="1" applyBorder="1" applyAlignment="1">
      <alignment horizontal="center"/>
    </xf>
    <xf numFmtId="0" fontId="5" fillId="0" borderId="46" xfId="2" applyFont="1" applyBorder="1"/>
    <xf numFmtId="0" fontId="12" fillId="0" borderId="24" xfId="0" applyFont="1" applyBorder="1"/>
    <xf numFmtId="0" fontId="5" fillId="3" borderId="28" xfId="1" applyFont="1" applyFill="1" applyBorder="1" applyAlignment="1">
      <alignment horizontal="center" vertical="center" wrapText="1"/>
    </xf>
    <xf numFmtId="9" fontId="6" fillId="2" borderId="95" xfId="3" applyFont="1" applyFill="1" applyBorder="1" applyAlignment="1">
      <alignment horizontal="center" vertical="center"/>
    </xf>
    <xf numFmtId="0" fontId="5" fillId="0" borderId="31" xfId="2" applyFont="1" applyBorder="1"/>
    <xf numFmtId="0" fontId="5" fillId="0" borderId="26" xfId="2" applyFont="1" applyBorder="1" applyAlignment="1">
      <alignment horizontal="center"/>
    </xf>
    <xf numFmtId="0" fontId="2" fillId="0" borderId="18" xfId="2" applyFont="1" applyBorder="1"/>
    <xf numFmtId="0" fontId="2" fillId="0" borderId="29" xfId="2" applyFont="1" applyBorder="1"/>
    <xf numFmtId="0" fontId="12" fillId="0" borderId="23" xfId="0" applyFont="1" applyBorder="1"/>
    <xf numFmtId="0" fontId="8" fillId="3" borderId="17" xfId="1" applyFont="1" applyFill="1" applyBorder="1" applyAlignment="1">
      <alignment horizontal="center" vertical="center" wrapText="1"/>
    </xf>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3" xfId="2" applyFont="1" applyBorder="1"/>
    <xf numFmtId="0" fontId="5" fillId="5" borderId="18" xfId="2" applyFont="1" applyFill="1" applyBorder="1" applyAlignment="1">
      <alignment horizontal="center"/>
    </xf>
    <xf numFmtId="0" fontId="5" fillId="5" borderId="30" xfId="2" applyFont="1" applyFill="1" applyBorder="1" applyAlignment="1">
      <alignment horizontal="center"/>
    </xf>
    <xf numFmtId="0" fontId="13" fillId="5" borderId="31" xfId="0" applyFont="1" applyFill="1" applyBorder="1"/>
    <xf numFmtId="0" fontId="13" fillId="0" borderId="31"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5" fillId="0" borderId="36" xfId="2" applyFont="1" applyBorder="1" applyAlignment="1">
      <alignment vertical="center"/>
    </xf>
    <xf numFmtId="165" fontId="5" fillId="0" borderId="36" xfId="2" applyNumberFormat="1" applyFont="1" applyBorder="1" applyAlignment="1">
      <alignment horizontal="center" vertical="center"/>
    </xf>
    <xf numFmtId="0" fontId="14" fillId="3" borderId="36" xfId="0" applyFont="1" applyFill="1" applyBorder="1" applyAlignment="1">
      <alignment vertical="center" wrapText="1"/>
    </xf>
    <xf numFmtId="0" fontId="14" fillId="3" borderId="36"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9" fontId="8" fillId="0" borderId="36" xfId="3" applyFont="1" applyFill="1" applyBorder="1" applyAlignment="1">
      <alignment horizontal="center" vertical="center" wrapText="1"/>
    </xf>
    <xf numFmtId="9" fontId="8" fillId="0" borderId="47" xfId="3" applyFont="1" applyFill="1" applyBorder="1" applyAlignment="1">
      <alignment horizontal="center" vertical="center" wrapText="1"/>
    </xf>
    <xf numFmtId="0" fontId="27" fillId="3" borderId="36" xfId="0" applyFont="1" applyFill="1" applyBorder="1" applyAlignment="1">
      <alignment vertical="center" wrapText="1"/>
    </xf>
    <xf numFmtId="0" fontId="27" fillId="3" borderId="36" xfId="0" applyFont="1" applyFill="1" applyBorder="1" applyAlignment="1">
      <alignment horizontal="center" vertical="center" wrapText="1"/>
    </xf>
    <xf numFmtId="0" fontId="5" fillId="0" borderId="0" xfId="0" applyFont="1" applyAlignment="1">
      <alignment vertical="center"/>
    </xf>
    <xf numFmtId="0" fontId="8" fillId="4" borderId="36" xfId="0" applyFont="1" applyFill="1" applyBorder="1" applyAlignment="1">
      <alignment vertical="center" wrapText="1"/>
    </xf>
    <xf numFmtId="0" fontId="5" fillId="0" borderId="10" xfId="2" applyFont="1" applyBorder="1" applyAlignment="1">
      <alignment horizontal="center"/>
    </xf>
    <xf numFmtId="0" fontId="5" fillId="0" borderId="27" xfId="2" applyFont="1" applyBorder="1" applyAlignment="1">
      <alignment horizontal="center"/>
    </xf>
    <xf numFmtId="0" fontId="5" fillId="0" borderId="69" xfId="2" applyFont="1" applyBorder="1" applyAlignment="1">
      <alignment horizontal="center"/>
    </xf>
    <xf numFmtId="0" fontId="5" fillId="0" borderId="70" xfId="2" applyFont="1" applyBorder="1" applyAlignment="1">
      <alignment horizontal="center"/>
    </xf>
    <xf numFmtId="0" fontId="5" fillId="0" borderId="26" xfId="2" applyFont="1" applyBorder="1"/>
    <xf numFmtId="0" fontId="5" fillId="0" borderId="30" xfId="2" applyFont="1" applyBorder="1"/>
    <xf numFmtId="0" fontId="6" fillId="3" borderId="22" xfId="1" applyFont="1" applyFill="1" applyBorder="1" applyAlignment="1">
      <alignment horizontal="left" vertical="center" wrapText="1"/>
    </xf>
    <xf numFmtId="0" fontId="2" fillId="3" borderId="22"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95"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95" xfId="2" applyNumberFormat="1" applyFont="1" applyBorder="1" applyAlignment="1">
      <alignment horizontal="center" vertical="center"/>
    </xf>
    <xf numFmtId="0" fontId="7" fillId="0" borderId="14" xfId="2" applyFont="1" applyBorder="1" applyAlignment="1">
      <alignment vertical="center" wrapText="1"/>
    </xf>
    <xf numFmtId="4" fontId="7" fillId="0" borderId="95"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6"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0" fontId="7" fillId="0" borderId="3" xfId="2" applyFont="1" applyBorder="1" applyAlignment="1">
      <alignment vertical="center" wrapText="1"/>
    </xf>
    <xf numFmtId="3" fontId="6" fillId="2" borderId="3" xfId="2" applyNumberFormat="1" applyFont="1" applyFill="1" applyBorder="1" applyAlignment="1">
      <alignment horizontal="center" vertical="center" wrapText="1"/>
    </xf>
    <xf numFmtId="0" fontId="7" fillId="3" borderId="33" xfId="1" applyFont="1" applyFill="1" applyBorder="1" applyAlignment="1">
      <alignment vertical="center" wrapText="1"/>
    </xf>
    <xf numFmtId="0" fontId="7" fillId="3" borderId="22"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3" xfId="1" applyFont="1" applyFill="1" applyBorder="1" applyAlignment="1">
      <alignment horizontal="center" vertical="center" wrapText="1"/>
    </xf>
    <xf numFmtId="0" fontId="8" fillId="0" borderId="17" xfId="1" applyFont="1" applyBorder="1" applyAlignment="1">
      <alignment horizontal="left" vertical="center" wrapText="1"/>
    </xf>
    <xf numFmtId="3" fontId="7" fillId="0" borderId="16" xfId="2" applyNumberFormat="1" applyFont="1" applyBorder="1" applyAlignment="1">
      <alignment horizontal="center" vertical="center"/>
    </xf>
    <xf numFmtId="3" fontId="7" fillId="0" borderId="104"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04"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04" xfId="2" applyNumberFormat="1" applyFont="1" applyFill="1" applyBorder="1" applyAlignment="1">
      <alignment horizontal="center" vertical="center"/>
    </xf>
    <xf numFmtId="0" fontId="5" fillId="0" borderId="12" xfId="2" applyFont="1" applyBorder="1" applyAlignment="1">
      <alignment vertical="center"/>
    </xf>
    <xf numFmtId="0" fontId="5" fillId="0" borderId="28" xfId="2" applyFont="1" applyBorder="1" applyAlignment="1">
      <alignment vertical="center"/>
    </xf>
    <xf numFmtId="0" fontId="5" fillId="3" borderId="28" xfId="2" applyFont="1" applyFill="1" applyBorder="1" applyAlignment="1">
      <alignment vertical="center"/>
    </xf>
    <xf numFmtId="0" fontId="8" fillId="0" borderId="28" xfId="1" applyFont="1" applyBorder="1" applyAlignment="1">
      <alignment horizontal="left" vertical="center" wrapText="1"/>
    </xf>
    <xf numFmtId="9" fontId="7" fillId="0" borderId="105" xfId="3" applyFont="1" applyBorder="1" applyAlignment="1">
      <alignment horizontal="center" vertical="center"/>
    </xf>
    <xf numFmtId="0" fontId="5" fillId="0" borderId="15" xfId="2" applyFont="1" applyBorder="1" applyAlignment="1">
      <alignment vertical="center"/>
    </xf>
    <xf numFmtId="0" fontId="5" fillId="5" borderId="58" xfId="2" applyFont="1" applyFill="1" applyBorder="1"/>
    <xf numFmtId="0" fontId="5" fillId="5" borderId="53" xfId="2" applyFont="1" applyFill="1" applyBorder="1"/>
    <xf numFmtId="0" fontId="5" fillId="0" borderId="60" xfId="2" applyFont="1" applyBorder="1"/>
    <xf numFmtId="0" fontId="5" fillId="0" borderId="57" xfId="2" applyFont="1" applyBorder="1"/>
    <xf numFmtId="0" fontId="5" fillId="0" borderId="56" xfId="2" applyFont="1" applyBorder="1"/>
    <xf numFmtId="0" fontId="7" fillId="3" borderId="33"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0" xfId="1" applyFont="1" applyFill="1" applyBorder="1" applyAlignment="1">
      <alignment horizontal="center" vertical="center" wrapText="1"/>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2" xfId="2" applyNumberFormat="1" applyFont="1" applyBorder="1" applyAlignment="1">
      <alignment horizontal="center" vertical="center"/>
    </xf>
    <xf numFmtId="3" fontId="7" fillId="0" borderId="93" xfId="2" applyNumberFormat="1" applyFont="1" applyBorder="1" applyAlignment="1">
      <alignment horizontal="center" vertical="center"/>
    </xf>
    <xf numFmtId="3" fontId="7" fillId="0" borderId="91" xfId="2" applyNumberFormat="1" applyFont="1" applyBorder="1" applyAlignment="1">
      <alignment horizontal="center" vertical="center"/>
    </xf>
    <xf numFmtId="3" fontId="7" fillId="0" borderId="105" xfId="2" applyNumberFormat="1" applyFont="1" applyBorder="1" applyAlignment="1">
      <alignment horizontal="center" vertical="center"/>
    </xf>
    <xf numFmtId="0" fontId="5" fillId="0" borderId="105" xfId="2" applyFont="1" applyBorder="1" applyAlignment="1">
      <alignment horizontal="center" vertical="center"/>
    </xf>
    <xf numFmtId="3" fontId="6" fillId="2" borderId="77" xfId="2" applyNumberFormat="1" applyFont="1" applyFill="1" applyBorder="1" applyAlignment="1">
      <alignment horizontal="center" vertical="center" wrapText="1"/>
    </xf>
    <xf numFmtId="3" fontId="6" fillId="0" borderId="94" xfId="2" applyNumberFormat="1" applyFont="1" applyBorder="1" applyAlignment="1">
      <alignment horizontal="center" vertical="center" wrapText="1"/>
    </xf>
    <xf numFmtId="3" fontId="6" fillId="0" borderId="72" xfId="2" applyNumberFormat="1" applyFont="1" applyBorder="1" applyAlignment="1">
      <alignment horizontal="center" vertical="center" wrapText="1"/>
    </xf>
    <xf numFmtId="3" fontId="6" fillId="0" borderId="71" xfId="2" applyNumberFormat="1" applyFont="1" applyBorder="1" applyAlignment="1">
      <alignment horizontal="center" vertical="center" wrapText="1"/>
    </xf>
    <xf numFmtId="3" fontId="6" fillId="0" borderId="107" xfId="2" applyNumberFormat="1" applyFont="1" applyBorder="1" applyAlignment="1">
      <alignment horizontal="center" vertical="center" wrapText="1"/>
    </xf>
    <xf numFmtId="0" fontId="29" fillId="0" borderId="53" xfId="0" applyFont="1" applyBorder="1" applyAlignment="1">
      <alignment vertical="center" wrapText="1"/>
    </xf>
    <xf numFmtId="0" fontId="7" fillId="3" borderId="106" xfId="1" applyFont="1" applyFill="1" applyBorder="1" applyAlignment="1">
      <alignment horizontal="left" vertical="center" wrapText="1"/>
    </xf>
    <xf numFmtId="3" fontId="6" fillId="2" borderId="102" xfId="2" applyNumberFormat="1" applyFont="1" applyFill="1" applyBorder="1" applyAlignment="1">
      <alignment horizontal="center" vertical="center" wrapText="1"/>
    </xf>
    <xf numFmtId="0" fontId="5" fillId="0" borderId="30" xfId="2" applyFont="1" applyBorder="1" applyAlignment="1">
      <alignment horizontal="left" vertical="center"/>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37"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84" xfId="2" applyFont="1" applyBorder="1"/>
    <xf numFmtId="0" fontId="5" fillId="0" borderId="63" xfId="2" applyFont="1" applyBorder="1"/>
    <xf numFmtId="0" fontId="5" fillId="0" borderId="82" xfId="2" applyFont="1" applyBorder="1"/>
    <xf numFmtId="0" fontId="5" fillId="0" borderId="12" xfId="2" applyFont="1" applyBorder="1" applyAlignment="1">
      <alignment vertical="center" wrapText="1"/>
    </xf>
    <xf numFmtId="0" fontId="5" fillId="0" borderId="83" xfId="2" applyFont="1" applyBorder="1"/>
    <xf numFmtId="0" fontId="5" fillId="0" borderId="87" xfId="2" applyFont="1" applyBorder="1"/>
    <xf numFmtId="0" fontId="5" fillId="0" borderId="68" xfId="2" applyFont="1" applyBorder="1"/>
    <xf numFmtId="3" fontId="6" fillId="2" borderId="95" xfId="2" applyNumberFormat="1" applyFont="1" applyFill="1" applyBorder="1" applyAlignment="1">
      <alignment horizontal="center" vertical="center" wrapText="1"/>
    </xf>
    <xf numFmtId="0" fontId="5" fillId="0" borderId="88"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5"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0" fontId="2" fillId="0" borderId="17" xfId="2" applyFont="1" applyBorder="1" applyAlignment="1">
      <alignment horizontal="left" vertical="center" wrapText="1"/>
    </xf>
    <xf numFmtId="0" fontId="5" fillId="0" borderId="2" xfId="2" applyFont="1" applyBorder="1" applyAlignment="1">
      <alignment horizontal="left"/>
    </xf>
    <xf numFmtId="0" fontId="5" fillId="0" borderId="38" xfId="2" applyFont="1" applyBorder="1" applyAlignment="1">
      <alignment horizontal="left"/>
    </xf>
    <xf numFmtId="3" fontId="6" fillId="2" borderId="0" xfId="2" applyNumberFormat="1" applyFont="1" applyFill="1" applyAlignment="1">
      <alignment horizontal="center" vertical="center" wrapText="1"/>
    </xf>
    <xf numFmtId="3" fontId="7" fillId="0" borderId="28" xfId="2" applyNumberFormat="1" applyFont="1" applyBorder="1" applyAlignment="1">
      <alignment horizontal="center" vertical="center"/>
    </xf>
    <xf numFmtId="3" fontId="7" fillId="0" borderId="17" xfId="2" applyNumberFormat="1" applyFont="1" applyBorder="1" applyAlignment="1">
      <alignment horizontal="center" vertical="center"/>
    </xf>
    <xf numFmtId="3" fontId="7" fillId="0" borderId="103" xfId="2" applyNumberFormat="1" applyFont="1" applyBorder="1" applyAlignment="1">
      <alignment horizontal="center" vertical="center"/>
    </xf>
    <xf numFmtId="0" fontId="5" fillId="0" borderId="7" xfId="2" applyFont="1" applyBorder="1"/>
    <xf numFmtId="0" fontId="6" fillId="3" borderId="106"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2" xfId="2" applyFont="1" applyBorder="1"/>
    <xf numFmtId="0" fontId="6" fillId="3" borderId="33"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09"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6" xfId="2" applyFont="1" applyFill="1" applyBorder="1"/>
    <xf numFmtId="0" fontId="5" fillId="5" borderId="46" xfId="2" applyFont="1" applyFill="1" applyBorder="1" applyAlignment="1">
      <alignment horizontal="center"/>
    </xf>
    <xf numFmtId="0" fontId="5" fillId="5" borderId="29" xfId="2" applyFont="1" applyFill="1" applyBorder="1" applyAlignment="1">
      <alignment horizontal="center"/>
    </xf>
    <xf numFmtId="0" fontId="5" fillId="5" borderId="50" xfId="2" applyFont="1" applyFill="1" applyBorder="1" applyAlignment="1">
      <alignment horizontal="center"/>
    </xf>
    <xf numFmtId="0" fontId="5" fillId="5" borderId="30"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8" xfId="1" applyFont="1" applyFill="1" applyBorder="1" applyAlignment="1">
      <alignment horizontal="center" vertical="center" wrapText="1"/>
    </xf>
    <xf numFmtId="3" fontId="7" fillId="0" borderId="105" xfId="2" applyNumberFormat="1" applyFont="1" applyBorder="1" applyAlignment="1">
      <alignment horizontal="center" vertical="center" wrapText="1"/>
    </xf>
    <xf numFmtId="4" fontId="7" fillId="0" borderId="105" xfId="2" applyNumberFormat="1" applyFont="1" applyBorder="1" applyAlignment="1">
      <alignment horizontal="center" vertical="center" wrapText="1"/>
    </xf>
    <xf numFmtId="3" fontId="7" fillId="5" borderId="18" xfId="2" applyNumberFormat="1" applyFont="1" applyFill="1" applyBorder="1" applyAlignment="1">
      <alignment horizontal="center" vertical="center"/>
    </xf>
    <xf numFmtId="0" fontId="5" fillId="5" borderId="64" xfId="2" applyFont="1" applyFill="1" applyBorder="1"/>
    <xf numFmtId="0" fontId="13" fillId="0" borderId="65" xfId="0" applyFont="1" applyBorder="1"/>
    <xf numFmtId="0" fontId="7" fillId="3" borderId="22" xfId="1" applyFont="1" applyFill="1" applyBorder="1" applyAlignment="1">
      <alignment horizontal="left" vertical="center" wrapText="1"/>
    </xf>
    <xf numFmtId="0" fontId="5" fillId="0" borderId="61" xfId="1" applyFont="1" applyBorder="1" applyAlignment="1">
      <alignment horizontal="center" vertical="center" wrapText="1"/>
    </xf>
    <xf numFmtId="3" fontId="9" fillId="0" borderId="110"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7" xfId="2" applyNumberFormat="1" applyFont="1" applyBorder="1" applyAlignment="1">
      <alignment horizontal="center" vertical="center" wrapText="1"/>
    </xf>
    <xf numFmtId="0" fontId="5" fillId="0" borderId="46" xfId="0" applyFont="1" applyBorder="1" applyAlignment="1">
      <alignment horizontal="justify" vertical="center"/>
    </xf>
    <xf numFmtId="0" fontId="5" fillId="0" borderId="43" xfId="0" applyFont="1" applyBorder="1" applyAlignment="1">
      <alignment vertical="center"/>
    </xf>
    <xf numFmtId="0" fontId="5" fillId="0" borderId="25"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3"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08" xfId="1" applyFont="1" applyFill="1" applyBorder="1" applyAlignment="1">
      <alignment horizontal="center"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05" xfId="0" applyNumberFormat="1" applyFont="1" applyBorder="1" applyAlignment="1">
      <alignment horizontal="center" vertical="center" wrapText="1"/>
    </xf>
    <xf numFmtId="3" fontId="35" fillId="0" borderId="0" xfId="0" applyNumberFormat="1" applyFont="1" applyAlignment="1">
      <alignment horizontal="right" vertical="center" wrapText="1"/>
    </xf>
    <xf numFmtId="0" fontId="34" fillId="0" borderId="51" xfId="0" applyFont="1" applyBorder="1" applyAlignment="1">
      <alignment vertical="center" wrapText="1"/>
    </xf>
    <xf numFmtId="0" fontId="34" fillId="0" borderId="28"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1" xfId="0" applyFont="1" applyBorder="1" applyAlignment="1">
      <alignment horizontal="center"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05" xfId="0" applyFont="1" applyBorder="1" applyAlignment="1">
      <alignment horizontal="center" vertical="center" wrapText="1"/>
    </xf>
    <xf numFmtId="0" fontId="5" fillId="0" borderId="13" xfId="2" applyFont="1" applyBorder="1" applyAlignment="1">
      <alignment horizontal="center"/>
    </xf>
    <xf numFmtId="0" fontId="5" fillId="0" borderId="50" xfId="2" applyFont="1" applyBorder="1" applyAlignment="1">
      <alignment horizontal="center"/>
    </xf>
    <xf numFmtId="0" fontId="5" fillId="0" borderId="46"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5" fillId="3" borderId="2" xfId="2" applyFont="1" applyFill="1" applyBorder="1" applyAlignment="1">
      <alignment vertical="center"/>
    </xf>
    <xf numFmtId="3" fontId="7" fillId="0" borderId="112" xfId="2" applyNumberFormat="1" applyFont="1" applyBorder="1" applyAlignment="1">
      <alignment horizontal="center" vertical="center"/>
    </xf>
    <xf numFmtId="0" fontId="13" fillId="5" borderId="27" xfId="0" applyFont="1" applyFill="1" applyBorder="1" applyAlignment="1">
      <alignment horizontal="center" vertical="center"/>
    </xf>
    <xf numFmtId="0" fontId="5" fillId="5" borderId="31" xfId="2" applyFont="1" applyFill="1" applyBorder="1" applyAlignment="1">
      <alignment horizontal="left" vertical="center"/>
    </xf>
    <xf numFmtId="0" fontId="5" fillId="5" borderId="0" xfId="2" applyFont="1" applyFill="1" applyAlignment="1">
      <alignment horizontal="center" vertical="center"/>
    </xf>
    <xf numFmtId="0" fontId="13" fillId="5" borderId="30" xfId="0" applyFont="1" applyFill="1" applyBorder="1"/>
    <xf numFmtId="0" fontId="2" fillId="3" borderId="22" xfId="1" applyFont="1" applyFill="1" applyBorder="1" applyAlignment="1">
      <alignment horizontal="left" vertical="top"/>
    </xf>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1" xfId="2" applyFont="1" applyFill="1" applyBorder="1" applyAlignment="1">
      <alignment horizontal="center" vertical="center"/>
    </xf>
    <xf numFmtId="0" fontId="5" fillId="0" borderId="14" xfId="2" applyFont="1" applyBorder="1" applyAlignment="1">
      <alignment vertical="center"/>
    </xf>
    <xf numFmtId="3" fontId="7" fillId="0" borderId="72" xfId="2" applyNumberFormat="1" applyFont="1" applyBorder="1" applyAlignment="1">
      <alignment horizontal="center" vertical="center"/>
    </xf>
    <xf numFmtId="3" fontId="7" fillId="0" borderId="74" xfId="2" applyNumberFormat="1" applyFont="1" applyBorder="1" applyAlignment="1">
      <alignment horizontal="center" vertical="center"/>
    </xf>
    <xf numFmtId="3" fontId="7" fillId="0" borderId="31" xfId="2" applyNumberFormat="1" applyFont="1" applyBorder="1" applyAlignment="1">
      <alignment horizontal="center" vertical="center"/>
    </xf>
    <xf numFmtId="3" fontId="7" fillId="0" borderId="27" xfId="2" applyNumberFormat="1" applyFont="1" applyBorder="1" applyAlignment="1">
      <alignment horizontal="center" vertical="center"/>
    </xf>
    <xf numFmtId="3" fontId="7" fillId="0" borderId="29" xfId="2" applyNumberFormat="1" applyFont="1" applyBorder="1" applyAlignment="1">
      <alignment horizontal="center" vertical="center"/>
    </xf>
    <xf numFmtId="3" fontId="7" fillId="0" borderId="23" xfId="2" applyNumberFormat="1" applyFont="1" applyBorder="1" applyAlignment="1">
      <alignment horizontal="center" vertical="center"/>
    </xf>
    <xf numFmtId="0" fontId="13" fillId="0" borderId="50" xfId="0" applyFont="1" applyBorder="1"/>
    <xf numFmtId="0" fontId="13" fillId="0" borderId="29" xfId="0" applyFont="1" applyBorder="1"/>
    <xf numFmtId="0" fontId="2" fillId="3" borderId="17" xfId="1" applyFont="1" applyFill="1" applyBorder="1" applyAlignment="1">
      <alignment horizontal="left" vertical="top"/>
    </xf>
    <xf numFmtId="0" fontId="5" fillId="3" borderId="113" xfId="2" applyFont="1" applyFill="1" applyBorder="1" applyAlignment="1">
      <alignment horizontal="center" vertical="center"/>
    </xf>
    <xf numFmtId="164" fontId="5" fillId="3" borderId="28"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8" xfId="2" applyFont="1" applyFill="1" applyBorder="1" applyAlignment="1">
      <alignment horizontal="center" vertical="center"/>
    </xf>
    <xf numFmtId="0" fontId="5" fillId="3" borderId="111" xfId="2" applyFont="1" applyFill="1" applyBorder="1" applyAlignment="1">
      <alignment horizontal="center" vertical="center"/>
    </xf>
    <xf numFmtId="0" fontId="5" fillId="0" borderId="28" xfId="2" applyFont="1" applyBorder="1" applyAlignment="1">
      <alignment horizontal="center"/>
    </xf>
    <xf numFmtId="3" fontId="7" fillId="0" borderId="18" xfId="2" applyNumberFormat="1" applyFont="1" applyBorder="1" applyAlignment="1">
      <alignment horizontal="center"/>
    </xf>
    <xf numFmtId="0" fontId="5" fillId="0" borderId="16" xfId="2" applyFont="1" applyBorder="1" applyAlignment="1">
      <alignment vertic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02" xfId="3" applyFont="1" applyBorder="1" applyAlignment="1">
      <alignment horizontal="center" vertical="center"/>
    </xf>
    <xf numFmtId="0" fontId="5" fillId="0" borderId="52" xfId="2" applyFont="1" applyBorder="1" applyAlignment="1">
      <alignment vertical="center"/>
    </xf>
    <xf numFmtId="0" fontId="5" fillId="0" borderId="48"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23" xfId="2" applyFont="1" applyFill="1" applyBorder="1" applyAlignment="1">
      <alignment vertical="center"/>
    </xf>
    <xf numFmtId="0" fontId="5" fillId="3" borderId="123" xfId="2" applyFont="1" applyFill="1" applyBorder="1" applyAlignment="1">
      <alignment horizontal="center" vertical="center"/>
    </xf>
    <xf numFmtId="0" fontId="13" fillId="0" borderId="122" xfId="0" applyFont="1" applyBorder="1"/>
    <xf numFmtId="10" fontId="7" fillId="0" borderId="102"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0" xfId="1" applyFont="1" applyFill="1" applyBorder="1" applyAlignment="1">
      <alignment horizontal="center" vertical="center"/>
    </xf>
    <xf numFmtId="0" fontId="5" fillId="3" borderId="119"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1" xfId="2" applyNumberFormat="1" applyFont="1" applyBorder="1" applyAlignment="1">
      <alignment horizontal="center" vertical="center"/>
    </xf>
    <xf numFmtId="0" fontId="5" fillId="3" borderId="35" xfId="2" applyFont="1" applyFill="1" applyBorder="1" applyAlignment="1">
      <alignment vertical="center"/>
    </xf>
    <xf numFmtId="10" fontId="6" fillId="2" borderId="75"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2" xfId="2" applyNumberFormat="1" applyFont="1" applyBorder="1" applyAlignment="1">
      <alignment horizontal="center" vertical="center"/>
    </xf>
    <xf numFmtId="0" fontId="5" fillId="3" borderId="42" xfId="2" applyFont="1" applyFill="1" applyBorder="1" applyAlignment="1">
      <alignment vertical="center"/>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18" xfId="3" applyNumberFormat="1" applyFont="1" applyBorder="1" applyAlignment="1">
      <alignment horizontal="center" vertical="center"/>
    </xf>
    <xf numFmtId="0" fontId="5" fillId="3" borderId="40" xfId="2" applyFont="1" applyFill="1" applyBorder="1" applyAlignment="1">
      <alignment vertical="center"/>
    </xf>
    <xf numFmtId="3" fontId="6" fillId="2" borderId="6" xfId="2" applyNumberFormat="1" applyFont="1" applyFill="1" applyBorder="1" applyAlignment="1">
      <alignment horizontal="center" vertical="center" wrapText="1"/>
    </xf>
    <xf numFmtId="3" fontId="7" fillId="0" borderId="41"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76"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95" xfId="3" applyNumberFormat="1" applyFont="1" applyBorder="1" applyAlignment="1">
      <alignment horizontal="center" vertical="center"/>
    </xf>
    <xf numFmtId="0" fontId="38"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104" xfId="3" applyNumberFormat="1" applyFont="1" applyBorder="1" applyAlignment="1">
      <alignment horizontal="center" vertical="center"/>
    </xf>
    <xf numFmtId="10" fontId="7" fillId="0" borderId="120" xfId="3" applyNumberFormat="1" applyFont="1" applyBorder="1" applyAlignment="1">
      <alignment horizontal="center" vertical="center"/>
    </xf>
    <xf numFmtId="10" fontId="7" fillId="0" borderId="105" xfId="3" applyNumberFormat="1" applyFont="1" applyBorder="1" applyAlignment="1">
      <alignment horizontal="center" vertical="center"/>
    </xf>
    <xf numFmtId="3" fontId="7" fillId="0" borderId="111" xfId="2" applyNumberFormat="1" applyFont="1" applyBorder="1" applyAlignment="1">
      <alignment horizontal="center" vertical="center"/>
    </xf>
    <xf numFmtId="0" fontId="5" fillId="0" borderId="27" xfId="2" applyFont="1" applyBorder="1" applyAlignment="1">
      <alignment vertical="center"/>
    </xf>
    <xf numFmtId="0" fontId="5" fillId="0" borderId="31" xfId="2" applyFont="1" applyBorder="1" applyAlignment="1">
      <alignment vertical="center"/>
    </xf>
    <xf numFmtId="3" fontId="6" fillId="0" borderId="30"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2" borderId="105" xfId="3" applyNumberFormat="1" applyFont="1" applyFill="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2" borderId="105"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2" borderId="95" xfId="3" applyNumberFormat="1" applyFont="1" applyFill="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3" xfId="2" applyFont="1" applyBorder="1" applyAlignment="1">
      <alignment wrapText="1"/>
    </xf>
    <xf numFmtId="0" fontId="7" fillId="0" borderId="31" xfId="2" applyFont="1" applyBorder="1" applyAlignment="1">
      <alignment wrapText="1"/>
    </xf>
    <xf numFmtId="0" fontId="7" fillId="0" borderId="32" xfId="2" applyFont="1" applyBorder="1" applyAlignment="1">
      <alignment wrapText="1"/>
    </xf>
    <xf numFmtId="0" fontId="5" fillId="0" borderId="11" xfId="2" applyFont="1" applyBorder="1" applyAlignment="1">
      <alignment wrapText="1"/>
    </xf>
    <xf numFmtId="0" fontId="7" fillId="0" borderId="13" xfId="2" applyFont="1" applyBorder="1" applyAlignment="1">
      <alignment wrapText="1"/>
    </xf>
    <xf numFmtId="0" fontId="5" fillId="0" borderId="43" xfId="2" applyFont="1" applyBorder="1" applyAlignment="1">
      <alignment wrapText="1"/>
    </xf>
    <xf numFmtId="0" fontId="5" fillId="0" borderId="27" xfId="2" applyFont="1" applyBorder="1" applyAlignment="1">
      <alignment wrapText="1"/>
    </xf>
    <xf numFmtId="9" fontId="7" fillId="0" borderId="104" xfId="3" applyFont="1" applyBorder="1" applyAlignment="1">
      <alignment horizontal="center" vertical="center"/>
    </xf>
    <xf numFmtId="168" fontId="7" fillId="0" borderId="91"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04" xfId="3" applyNumberFormat="1" applyFont="1" applyBorder="1" applyAlignment="1">
      <alignment horizontal="center" vertical="center"/>
    </xf>
    <xf numFmtId="9" fontId="7" fillId="0" borderId="107" xfId="3" applyFont="1" applyBorder="1" applyAlignment="1">
      <alignment horizontal="center" vertical="center"/>
    </xf>
    <xf numFmtId="9" fontId="7" fillId="0" borderId="28" xfId="3" applyFont="1" applyBorder="1" applyAlignment="1">
      <alignment horizontal="center" wrapText="1"/>
    </xf>
    <xf numFmtId="4"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xf>
    <xf numFmtId="4" fontId="6" fillId="2" borderId="14" xfId="2" applyNumberFormat="1" applyFont="1" applyFill="1" applyBorder="1" applyAlignment="1">
      <alignment horizontal="center" vertic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4" xfId="3" applyFont="1" applyFill="1" applyBorder="1" applyAlignment="1">
      <alignment horizontal="center" vertical="center"/>
    </xf>
    <xf numFmtId="9" fontId="6" fillId="2" borderId="16" xfId="3" applyFont="1" applyFill="1" applyBorder="1" applyAlignment="1">
      <alignment horizontal="center" vertical="center"/>
    </xf>
    <xf numFmtId="3" fontId="5" fillId="2" borderId="9" xfId="2" applyNumberFormat="1"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4" xfId="2" applyNumberFormat="1" applyFont="1" applyFill="1" applyBorder="1" applyAlignment="1">
      <alignment horizontal="center" vertical="center"/>
    </xf>
    <xf numFmtId="3" fontId="7" fillId="3" borderId="12" xfId="2" applyNumberFormat="1" applyFont="1" applyFill="1" applyBorder="1" applyAlignment="1">
      <alignment horizontal="center" vertical="center"/>
    </xf>
    <xf numFmtId="3" fontId="7" fillId="3" borderId="105" xfId="2" applyNumberFormat="1" applyFont="1" applyFill="1" applyBorder="1" applyAlignment="1">
      <alignment horizontal="center" vertical="center"/>
    </xf>
    <xf numFmtId="0" fontId="13" fillId="3" borderId="0" xfId="0" applyFont="1" applyFill="1"/>
    <xf numFmtId="0" fontId="2" fillId="2" borderId="115" xfId="1" applyFont="1" applyFill="1" applyBorder="1" applyAlignment="1">
      <alignment horizontal="center" vertical="center"/>
    </xf>
    <xf numFmtId="3" fontId="2" fillId="2" borderId="17" xfId="1" applyNumberFormat="1" applyFont="1" applyFill="1" applyBorder="1" applyAlignment="1">
      <alignment horizontal="center" vertical="center"/>
    </xf>
    <xf numFmtId="0" fontId="2" fillId="2" borderId="18" xfId="2" applyFont="1" applyFill="1" applyBorder="1" applyAlignment="1">
      <alignment horizontal="left" vertical="center"/>
    </xf>
    <xf numFmtId="0" fontId="2" fillId="2" borderId="114" xfId="1" applyFont="1" applyFill="1" applyBorder="1" applyAlignment="1">
      <alignment horizontal="center" vertical="center"/>
    </xf>
    <xf numFmtId="9" fontId="2" fillId="2" borderId="115" xfId="1" applyNumberFormat="1" applyFont="1" applyFill="1" applyBorder="1" applyAlignment="1">
      <alignment horizontal="center" vertical="center"/>
    </xf>
    <xf numFmtId="9" fontId="2" fillId="2" borderId="116" xfId="3" applyFont="1" applyFill="1" applyBorder="1" applyAlignment="1">
      <alignment horizontal="center" vertical="center"/>
    </xf>
    <xf numFmtId="0" fontId="2" fillId="2" borderId="14" xfId="2" applyFont="1" applyFill="1" applyBorder="1" applyAlignment="1">
      <alignment horizontal="left"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9" fontId="2" fillId="2" borderId="111" xfId="3" applyFont="1" applyFill="1" applyBorder="1" applyAlignment="1">
      <alignment horizontal="center" vertical="center"/>
    </xf>
    <xf numFmtId="0" fontId="2" fillId="2" borderId="16" xfId="2" applyFont="1" applyFill="1" applyBorder="1" applyAlignment="1">
      <alignment horizontal="left" vertical="center"/>
    </xf>
    <xf numFmtId="0" fontId="2" fillId="2" borderId="72" xfId="1" applyFont="1" applyFill="1" applyBorder="1" applyAlignment="1">
      <alignment horizontal="center" vertical="center"/>
    </xf>
    <xf numFmtId="9" fontId="2" fillId="2" borderId="74" xfId="3" applyFont="1" applyFill="1" applyBorder="1" applyAlignment="1">
      <alignment horizontal="center" vertical="center"/>
    </xf>
    <xf numFmtId="0" fontId="2" fillId="2" borderId="74" xfId="1" applyFont="1" applyFill="1" applyBorder="1" applyAlignment="1">
      <alignment horizontal="center" vertical="center"/>
    </xf>
    <xf numFmtId="0" fontId="2" fillId="2" borderId="14" xfId="1" applyFont="1" applyFill="1" applyBorder="1" applyAlignment="1">
      <alignment horizontal="center" vertical="center"/>
    </xf>
    <xf numFmtId="3" fontId="2" fillId="2" borderId="14" xfId="1" applyNumberFormat="1" applyFont="1" applyFill="1" applyBorder="1" applyAlignment="1">
      <alignment horizontal="center" vertical="center"/>
    </xf>
    <xf numFmtId="0" fontId="2" fillId="2" borderId="14" xfId="2" applyFont="1" applyFill="1" applyBorder="1" applyAlignment="1">
      <alignment vertical="center"/>
    </xf>
    <xf numFmtId="3" fontId="7" fillId="3" borderId="117" xfId="2" applyNumberFormat="1" applyFont="1" applyFill="1" applyBorder="1" applyAlignment="1">
      <alignment horizontal="center" vertical="center" wrapText="1"/>
    </xf>
    <xf numFmtId="3" fontId="7" fillId="3" borderId="123" xfId="2" applyNumberFormat="1" applyFont="1" applyFill="1" applyBorder="1" applyAlignment="1">
      <alignment horizontal="center" vertical="center"/>
    </xf>
    <xf numFmtId="0" fontId="2" fillId="3" borderId="117" xfId="1" applyFont="1" applyFill="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165" fontId="2" fillId="2" borderId="36" xfId="2" applyNumberFormat="1" applyFont="1" applyFill="1" applyBorder="1" applyAlignment="1">
      <alignment horizontal="center" vertical="center"/>
    </xf>
    <xf numFmtId="170" fontId="6" fillId="2" borderId="3" xfId="2" applyNumberFormat="1" applyFont="1" applyFill="1" applyBorder="1" applyAlignment="1">
      <alignment horizontal="center" vertical="center" wrapText="1"/>
    </xf>
    <xf numFmtId="170" fontId="7" fillId="0" borderId="12" xfId="2" applyNumberFormat="1" applyFont="1" applyBorder="1" applyAlignment="1">
      <alignment horizontal="center" vertical="center"/>
    </xf>
    <xf numFmtId="170" fontId="7" fillId="0" borderId="14" xfId="2" applyNumberFormat="1" applyFont="1" applyBorder="1" applyAlignment="1">
      <alignment horizontal="center" vertical="center"/>
    </xf>
    <xf numFmtId="3" fontId="5" fillId="0" borderId="0" xfId="0" applyNumberFormat="1" applyFont="1"/>
    <xf numFmtId="9" fontId="5" fillId="0" borderId="0" xfId="3" applyFont="1" applyAlignment="1">
      <alignment horizontal="center"/>
    </xf>
    <xf numFmtId="3" fontId="6" fillId="2" borderId="12" xfId="2" applyNumberFormat="1" applyFont="1" applyFill="1" applyBorder="1" applyAlignment="1">
      <alignment horizontal="center" vertical="center" wrapText="1"/>
    </xf>
    <xf numFmtId="0" fontId="17" fillId="0" borderId="58" xfId="2" applyFont="1" applyBorder="1"/>
    <xf numFmtId="0" fontId="17" fillId="0" borderId="61" xfId="2" applyFont="1" applyBorder="1"/>
    <xf numFmtId="0" fontId="5" fillId="0" borderId="124" xfId="2" applyFont="1" applyBorder="1" applyAlignment="1">
      <alignment vertical="center" wrapText="1"/>
    </xf>
    <xf numFmtId="0" fontId="5" fillId="0" borderId="1" xfId="2" applyFont="1" applyBorder="1"/>
    <xf numFmtId="3" fontId="7" fillId="0" borderId="26" xfId="2" applyNumberFormat="1" applyFont="1" applyBorder="1"/>
    <xf numFmtId="0" fontId="26" fillId="5" borderId="1" xfId="1" applyFont="1" applyFill="1" applyBorder="1" applyAlignment="1">
      <alignment horizontal="left" vertical="center" wrapText="1"/>
    </xf>
    <xf numFmtId="14" fontId="7" fillId="0" borderId="14" xfId="2" applyNumberFormat="1" applyFont="1" applyBorder="1" applyAlignment="1">
      <alignment horizontal="center" vertical="center"/>
    </xf>
    <xf numFmtId="0" fontId="6" fillId="8" borderId="3" xfId="1" applyFont="1" applyFill="1" applyBorder="1" applyAlignment="1">
      <alignment vertical="center" wrapText="1"/>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95"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95" xfId="2" applyNumberFormat="1" applyFont="1" applyFill="1" applyBorder="1" applyAlignment="1">
      <alignment horizontal="center" vertical="center"/>
    </xf>
    <xf numFmtId="0" fontId="5" fillId="8" borderId="3" xfId="2" applyFont="1" applyFill="1" applyBorder="1" applyAlignment="1">
      <alignment vertical="center" wrapText="1"/>
    </xf>
    <xf numFmtId="3" fontId="7" fillId="5" borderId="0" xfId="2" applyNumberFormat="1" applyFont="1" applyFill="1" applyAlignment="1">
      <alignment horizontal="center" vertical="center"/>
    </xf>
    <xf numFmtId="0" fontId="5" fillId="0" borderId="0" xfId="2" applyFont="1" applyAlignment="1">
      <alignment horizontal="center" vertical="center"/>
    </xf>
    <xf numFmtId="168" fontId="7" fillId="0" borderId="0" xfId="3" applyNumberFormat="1" applyFont="1" applyFill="1" applyBorder="1" applyAlignment="1">
      <alignment horizontal="center" vertical="center"/>
    </xf>
    <xf numFmtId="0" fontId="7" fillId="0" borderId="26" xfId="2" applyFont="1" applyBorder="1" applyAlignment="1">
      <alignment horizontal="left" vertical="top" wrapText="1"/>
    </xf>
    <xf numFmtId="0" fontId="7" fillId="0" borderId="27" xfId="2" applyFont="1" applyBorder="1" applyAlignment="1">
      <alignment horizontal="left" vertical="top" wrapText="1"/>
    </xf>
    <xf numFmtId="3" fontId="6" fillId="8" borderId="14" xfId="2" applyNumberFormat="1" applyFont="1" applyFill="1" applyBorder="1" applyAlignment="1">
      <alignment horizontal="center" vertical="center" wrapText="1"/>
    </xf>
    <xf numFmtId="3" fontId="7" fillId="8" borderId="105" xfId="2" applyNumberFormat="1" applyFont="1" applyFill="1" applyBorder="1" applyAlignment="1">
      <alignment horizontal="center" vertical="center" wrapText="1"/>
    </xf>
    <xf numFmtId="3" fontId="7" fillId="5" borderId="2" xfId="2" applyNumberFormat="1" applyFont="1" applyFill="1" applyBorder="1" applyAlignment="1">
      <alignment horizontal="center" vertical="center" wrapText="1"/>
    </xf>
    <xf numFmtId="3" fontId="7" fillId="5" borderId="3" xfId="2" applyNumberFormat="1" applyFont="1" applyFill="1" applyBorder="1" applyAlignment="1">
      <alignment horizontal="center" vertical="center" wrapText="1"/>
    </xf>
    <xf numFmtId="0" fontId="7" fillId="0" borderId="0" xfId="2" applyFont="1" applyAlignment="1">
      <alignment horizontal="left" vertical="top" wrapText="1"/>
    </xf>
    <xf numFmtId="165" fontId="2" fillId="3" borderId="36" xfId="2" applyNumberFormat="1" applyFont="1" applyFill="1" applyBorder="1" applyAlignment="1">
      <alignment horizontal="center" vertical="center"/>
    </xf>
    <xf numFmtId="3" fontId="7" fillId="0" borderId="3" xfId="2" applyNumberFormat="1" applyFont="1" applyBorder="1" applyAlignment="1">
      <alignment horizontal="center" vertical="center"/>
    </xf>
    <xf numFmtId="4" fontId="7" fillId="0" borderId="3" xfId="2" applyNumberFormat="1" applyFont="1" applyBorder="1" applyAlignment="1">
      <alignment horizontal="center" vertical="center"/>
    </xf>
    <xf numFmtId="3" fontId="7" fillId="0" borderId="9" xfId="2" applyNumberFormat="1" applyFont="1" applyBorder="1" applyAlignment="1">
      <alignment horizontal="center" vertical="center"/>
    </xf>
    <xf numFmtId="0" fontId="5" fillId="3" borderId="6" xfId="1" applyFont="1" applyFill="1" applyBorder="1" applyAlignment="1">
      <alignment horizontal="center" vertical="center" wrapText="1"/>
    </xf>
    <xf numFmtId="3" fontId="7" fillId="5" borderId="14" xfId="2" applyNumberFormat="1" applyFont="1" applyFill="1" applyBorder="1" applyAlignment="1">
      <alignment horizontal="center" vertical="center" wrapText="1"/>
    </xf>
    <xf numFmtId="3" fontId="7" fillId="5" borderId="14" xfId="2" applyNumberFormat="1" applyFont="1" applyFill="1" applyBorder="1" applyAlignment="1">
      <alignment horizontal="center" vertical="center"/>
    </xf>
    <xf numFmtId="4" fontId="7" fillId="5" borderId="14" xfId="2" applyNumberFormat="1" applyFont="1" applyFill="1" applyBorder="1" applyAlignment="1">
      <alignment horizontal="center" vertical="center"/>
    </xf>
    <xf numFmtId="0" fontId="5" fillId="3" borderId="126" xfId="1" applyFont="1" applyFill="1" applyBorder="1" applyAlignment="1">
      <alignment horizontal="center" vertical="center" wrapText="1"/>
    </xf>
    <xf numFmtId="3" fontId="7" fillId="8" borderId="3" xfId="2" applyNumberFormat="1" applyFont="1" applyFill="1" applyBorder="1" applyAlignment="1">
      <alignment horizontal="center" vertical="center" wrapText="1"/>
    </xf>
    <xf numFmtId="4" fontId="7" fillId="5" borderId="3" xfId="2" applyNumberFormat="1" applyFont="1" applyFill="1" applyBorder="1" applyAlignment="1">
      <alignment horizontal="center" vertical="center" wrapText="1"/>
    </xf>
    <xf numFmtId="4" fontId="7" fillId="5" borderId="14" xfId="2" applyNumberFormat="1" applyFont="1" applyFill="1" applyBorder="1" applyAlignment="1">
      <alignment horizontal="center" vertical="center" wrapText="1"/>
    </xf>
    <xf numFmtId="3" fontId="7" fillId="5" borderId="16" xfId="2" applyNumberFormat="1" applyFont="1" applyFill="1" applyBorder="1" applyAlignment="1">
      <alignment horizontal="center" vertical="center"/>
    </xf>
    <xf numFmtId="2" fontId="7" fillId="5" borderId="16" xfId="2" applyNumberFormat="1" applyFont="1" applyFill="1" applyBorder="1" applyAlignment="1">
      <alignment horizontal="center" vertical="center"/>
    </xf>
    <xf numFmtId="9" fontId="7" fillId="5" borderId="14" xfId="3" applyFont="1" applyFill="1" applyBorder="1" applyAlignment="1">
      <alignment horizontal="center" vertical="center"/>
    </xf>
    <xf numFmtId="3" fontId="6" fillId="5" borderId="77" xfId="2" applyNumberFormat="1" applyFont="1" applyFill="1" applyBorder="1" applyAlignment="1">
      <alignment horizontal="center" vertical="center" wrapText="1"/>
    </xf>
    <xf numFmtId="3" fontId="7" fillId="5" borderId="7" xfId="2" applyNumberFormat="1" applyFont="1" applyFill="1" applyBorder="1" applyAlignment="1">
      <alignment horizontal="center" vertical="center" wrapText="1"/>
    </xf>
    <xf numFmtId="3" fontId="5" fillId="5" borderId="9" xfId="2" applyNumberFormat="1" applyFont="1" applyFill="1" applyBorder="1" applyAlignment="1">
      <alignment horizontal="center" vertical="center"/>
    </xf>
    <xf numFmtId="0" fontId="5" fillId="5" borderId="38" xfId="2" applyFont="1" applyFill="1" applyBorder="1" applyAlignment="1">
      <alignment horizontal="center" vertical="center"/>
    </xf>
    <xf numFmtId="0" fontId="5" fillId="5" borderId="9" xfId="2" applyFont="1" applyFill="1" applyBorder="1" applyAlignment="1">
      <alignment horizontal="center" vertical="center"/>
    </xf>
    <xf numFmtId="0" fontId="5" fillId="3" borderId="13" xfId="1" applyFont="1" applyFill="1" applyBorder="1" applyAlignment="1">
      <alignment horizontal="center" vertical="center" wrapText="1"/>
    </xf>
    <xf numFmtId="4" fontId="6" fillId="2" borderId="2" xfId="2" applyNumberFormat="1" applyFont="1" applyFill="1" applyBorder="1" applyAlignment="1">
      <alignment horizontal="center" vertical="center" wrapText="1"/>
    </xf>
    <xf numFmtId="3" fontId="7" fillId="0" borderId="28" xfId="2" applyNumberFormat="1" applyFont="1" applyBorder="1" applyAlignment="1">
      <alignment horizontal="center" vertical="center" wrapText="1"/>
    </xf>
    <xf numFmtId="3" fontId="7" fillId="0" borderId="17" xfId="2" applyNumberFormat="1" applyFont="1" applyBorder="1" applyAlignment="1">
      <alignment horizontal="center" vertical="center" wrapText="1"/>
    </xf>
    <xf numFmtId="3" fontId="7" fillId="0" borderId="111" xfId="2" applyNumberFormat="1" applyFont="1" applyBorder="1" applyAlignment="1">
      <alignment horizontal="center" vertical="center" wrapText="1"/>
    </xf>
    <xf numFmtId="9" fontId="5" fillId="5" borderId="115" xfId="1" applyNumberFormat="1" applyFont="1" applyFill="1" applyBorder="1" applyAlignment="1">
      <alignment horizontal="center" vertical="center"/>
    </xf>
    <xf numFmtId="9" fontId="5" fillId="5" borderId="115" xfId="3" applyFont="1" applyFill="1" applyBorder="1" applyAlignment="1">
      <alignment horizontal="center" vertical="center"/>
    </xf>
    <xf numFmtId="9" fontId="2" fillId="5" borderId="115" xfId="1" applyNumberFormat="1" applyFont="1" applyFill="1" applyBorder="1" applyAlignment="1">
      <alignment horizontal="center" vertical="center"/>
    </xf>
    <xf numFmtId="0" fontId="2" fillId="5" borderId="0" xfId="2" applyFont="1" applyFill="1" applyAlignment="1">
      <alignment horizontal="left" vertical="center"/>
    </xf>
    <xf numFmtId="3" fontId="6" fillId="5" borderId="0" xfId="2" applyNumberFormat="1" applyFont="1" applyFill="1" applyAlignment="1">
      <alignment horizontal="center" vertical="center"/>
    </xf>
    <xf numFmtId="0" fontId="2" fillId="5" borderId="0" xfId="1" applyFont="1" applyFill="1" applyAlignment="1">
      <alignment horizontal="center" vertical="center"/>
    </xf>
    <xf numFmtId="9" fontId="2" fillId="5" borderId="0" xfId="3" applyFont="1" applyFill="1" applyBorder="1" applyAlignment="1">
      <alignment horizontal="center" vertical="center"/>
    </xf>
    <xf numFmtId="3" fontId="5" fillId="5" borderId="18" xfId="1" applyNumberFormat="1" applyFont="1" applyFill="1" applyBorder="1" applyAlignment="1">
      <alignment horizontal="center" vertical="center"/>
    </xf>
    <xf numFmtId="9" fontId="2" fillId="5" borderId="18" xfId="3" applyFont="1" applyFill="1" applyBorder="1" applyAlignment="1">
      <alignment horizontal="center" vertical="center"/>
    </xf>
    <xf numFmtId="3" fontId="2" fillId="5" borderId="18" xfId="1" applyNumberFormat="1" applyFont="1" applyFill="1" applyBorder="1" applyAlignment="1">
      <alignment horizontal="center" vertical="center"/>
    </xf>
    <xf numFmtId="0" fontId="13" fillId="5" borderId="29" xfId="0" applyFont="1" applyFill="1" applyBorder="1"/>
    <xf numFmtId="3" fontId="2" fillId="2" borderId="128" xfId="1" applyNumberFormat="1" applyFont="1" applyFill="1" applyBorder="1" applyAlignment="1">
      <alignment horizontal="center" vertical="center"/>
    </xf>
    <xf numFmtId="3" fontId="7" fillId="0" borderId="129" xfId="2" applyNumberFormat="1" applyFont="1" applyBorder="1" applyAlignment="1">
      <alignment horizontal="center"/>
    </xf>
    <xf numFmtId="0" fontId="2" fillId="2" borderId="16" xfId="1" applyFont="1" applyFill="1" applyBorder="1" applyAlignment="1">
      <alignment horizontal="center" vertical="center"/>
    </xf>
    <xf numFmtId="9" fontId="7" fillId="0" borderId="130" xfId="3" applyFont="1" applyBorder="1" applyAlignment="1">
      <alignment horizontal="center"/>
    </xf>
    <xf numFmtId="9" fontId="2" fillId="2" borderId="104" xfId="3" applyFont="1" applyFill="1" applyBorder="1" applyAlignment="1">
      <alignment horizontal="center" vertical="center"/>
    </xf>
    <xf numFmtId="9" fontId="13" fillId="0" borderId="0" xfId="0" applyNumberFormat="1" applyFont="1"/>
    <xf numFmtId="9" fontId="7" fillId="0" borderId="127" xfId="3" applyFont="1" applyBorder="1" applyAlignment="1">
      <alignment horizontal="center"/>
    </xf>
    <xf numFmtId="9" fontId="2" fillId="2" borderId="16" xfId="3" applyFont="1" applyFill="1" applyBorder="1" applyAlignment="1">
      <alignment horizontal="center" vertical="center"/>
    </xf>
    <xf numFmtId="9" fontId="7" fillId="0" borderId="129" xfId="3" applyFont="1" applyBorder="1" applyAlignment="1">
      <alignment horizontal="center"/>
    </xf>
    <xf numFmtId="9" fontId="2" fillId="2" borderId="14" xfId="1" applyNumberFormat="1" applyFont="1" applyFill="1" applyBorder="1" applyAlignment="1">
      <alignment horizontal="center" vertical="center"/>
    </xf>
    <xf numFmtId="3" fontId="7" fillId="3" borderId="9" xfId="2" applyNumberFormat="1" applyFont="1" applyFill="1" applyBorder="1" applyAlignment="1">
      <alignment horizontal="center" vertical="center" wrapText="1"/>
    </xf>
    <xf numFmtId="9" fontId="5" fillId="0" borderId="0" xfId="0" applyNumberFormat="1" applyFont="1"/>
    <xf numFmtId="171" fontId="8" fillId="0" borderId="36" xfId="0" applyNumberFormat="1" applyFont="1" applyBorder="1" applyAlignment="1">
      <alignment horizontal="center" vertical="center" wrapText="1" indent="1"/>
    </xf>
    <xf numFmtId="4" fontId="39" fillId="0" borderId="0" xfId="0" applyNumberFormat="1" applyFont="1" applyAlignment="1">
      <alignment horizontal="center" vertical="center"/>
    </xf>
    <xf numFmtId="172" fontId="14" fillId="3" borderId="36" xfId="0" applyNumberFormat="1" applyFont="1" applyFill="1" applyBorder="1" applyAlignment="1">
      <alignment horizontal="center" vertical="center" wrapText="1"/>
    </xf>
    <xf numFmtId="1" fontId="14" fillId="0" borderId="0" xfId="0" applyNumberFormat="1" applyFont="1" applyAlignment="1">
      <alignment vertical="center" wrapText="1"/>
    </xf>
    <xf numFmtId="0" fontId="13" fillId="0" borderId="0" xfId="0" applyFont="1" applyAlignment="1">
      <alignment horizontal="center"/>
    </xf>
    <xf numFmtId="0" fontId="5" fillId="0" borderId="0" xfId="0" applyFont="1" applyAlignment="1">
      <alignment horizontal="center"/>
    </xf>
    <xf numFmtId="9" fontId="5" fillId="0" borderId="0" xfId="0" applyNumberFormat="1" applyFont="1" applyAlignment="1">
      <alignment horizontal="center"/>
    </xf>
    <xf numFmtId="9" fontId="2" fillId="0" borderId="0" xfId="0" applyNumberFormat="1" applyFont="1" applyAlignment="1">
      <alignment horizontal="center"/>
    </xf>
    <xf numFmtId="9" fontId="6" fillId="2" borderId="131" xfId="3" applyFont="1" applyFill="1" applyBorder="1" applyAlignment="1">
      <alignment horizontal="center" vertical="center"/>
    </xf>
    <xf numFmtId="3" fontId="5" fillId="0" borderId="0" xfId="2" applyNumberFormat="1" applyFont="1"/>
    <xf numFmtId="9" fontId="5" fillId="0" borderId="37" xfId="2" applyNumberFormat="1" applyFont="1" applyBorder="1" applyAlignment="1">
      <alignment vertical="center"/>
    </xf>
    <xf numFmtId="0" fontId="5" fillId="3" borderId="132" xfId="1" applyFont="1" applyFill="1" applyBorder="1" applyAlignment="1">
      <alignment horizontal="center" vertical="center" wrapText="1"/>
    </xf>
    <xf numFmtId="3" fontId="7" fillId="0" borderId="133" xfId="2" applyNumberFormat="1" applyFont="1" applyBorder="1" applyAlignment="1">
      <alignment horizontal="center" vertical="center"/>
    </xf>
    <xf numFmtId="4" fontId="7" fillId="0" borderId="133" xfId="2" applyNumberFormat="1" applyFont="1" applyBorder="1" applyAlignment="1">
      <alignment horizontal="center" vertical="center"/>
    </xf>
    <xf numFmtId="3" fontId="7" fillId="3" borderId="133" xfId="2" applyNumberFormat="1" applyFont="1" applyFill="1" applyBorder="1" applyAlignment="1">
      <alignment horizontal="center" vertical="center"/>
    </xf>
    <xf numFmtId="9" fontId="7" fillId="0" borderId="134" xfId="3" applyFont="1" applyBorder="1" applyAlignment="1">
      <alignment horizontal="center" vertical="center"/>
    </xf>
    <xf numFmtId="0" fontId="7" fillId="0" borderId="86" xfId="2" applyFont="1" applyBorder="1" applyAlignment="1">
      <alignment horizontal="left" vertical="top"/>
    </xf>
    <xf numFmtId="3" fontId="7" fillId="0" borderId="135" xfId="2" applyNumberFormat="1" applyFont="1" applyBorder="1" applyAlignment="1">
      <alignment horizontal="center" vertical="center"/>
    </xf>
    <xf numFmtId="0" fontId="29" fillId="0" borderId="66" xfId="0" applyFont="1" applyBorder="1" applyAlignment="1">
      <alignment vertical="center" wrapText="1"/>
    </xf>
    <xf numFmtId="167" fontId="27" fillId="2" borderId="7" xfId="2" applyNumberFormat="1" applyFont="1" applyFill="1" applyBorder="1" applyAlignment="1">
      <alignment horizontal="center" vertical="center" wrapText="1"/>
    </xf>
    <xf numFmtId="0" fontId="5" fillId="0" borderId="1" xfId="2" applyFont="1" applyBorder="1" applyAlignment="1">
      <alignment horizontal="center" vertical="center"/>
    </xf>
    <xf numFmtId="0" fontId="5" fillId="0" borderId="1" xfId="2" applyFont="1" applyBorder="1" applyAlignment="1">
      <alignment horizontal="center" vertical="center" wrapText="1"/>
    </xf>
    <xf numFmtId="168" fontId="7" fillId="0" borderId="7" xfId="3" applyNumberFormat="1" applyFont="1" applyFill="1" applyBorder="1" applyAlignment="1">
      <alignment horizontal="center" vertical="center" wrapText="1"/>
    </xf>
    <xf numFmtId="168" fontId="6" fillId="2" borderId="7" xfId="3" applyNumberFormat="1" applyFont="1" applyFill="1" applyBorder="1" applyAlignment="1">
      <alignment horizontal="center" vertical="center" wrapText="1"/>
    </xf>
    <xf numFmtId="1" fontId="5" fillId="2" borderId="38" xfId="2" applyNumberFormat="1" applyFont="1" applyFill="1" applyBorder="1" applyAlignment="1">
      <alignment horizontal="center" vertical="center"/>
    </xf>
    <xf numFmtId="1" fontId="5" fillId="2" borderId="9" xfId="2" applyNumberFormat="1" applyFont="1" applyFill="1" applyBorder="1" applyAlignment="1">
      <alignment horizontal="center" vertical="center"/>
    </xf>
    <xf numFmtId="0" fontId="5" fillId="5" borderId="12" xfId="2" applyFont="1" applyFill="1" applyBorder="1" applyAlignment="1">
      <alignment vertical="center"/>
    </xf>
    <xf numFmtId="0" fontId="20" fillId="0" borderId="0" xfId="1" applyFont="1" applyAlignment="1">
      <alignment vertical="top"/>
    </xf>
    <xf numFmtId="3" fontId="7" fillId="5" borderId="15" xfId="2" applyNumberFormat="1" applyFont="1" applyFill="1" applyBorder="1" applyAlignment="1">
      <alignment horizontal="center" vertical="center" wrapText="1"/>
    </xf>
    <xf numFmtId="0" fontId="5" fillId="5" borderId="0" xfId="1" applyFont="1" applyFill="1" applyAlignment="1">
      <alignment horizontal="center" vertical="center" wrapText="1"/>
    </xf>
    <xf numFmtId="0" fontId="5" fillId="0" borderId="122" xfId="2" applyFont="1" applyBorder="1"/>
    <xf numFmtId="3" fontId="7" fillId="0" borderId="15" xfId="2" applyNumberFormat="1" applyFont="1" applyBorder="1" applyAlignment="1">
      <alignment horizontal="center" vertical="center" wrapText="1"/>
    </xf>
    <xf numFmtId="3" fontId="7" fillId="5" borderId="133" xfId="2" applyNumberFormat="1" applyFont="1" applyFill="1" applyBorder="1" applyAlignment="1">
      <alignment horizontal="center" vertical="center"/>
    </xf>
    <xf numFmtId="3" fontId="5" fillId="0" borderId="15" xfId="2" applyNumberFormat="1" applyFont="1" applyBorder="1" applyAlignment="1">
      <alignment horizontal="center" vertical="center" wrapText="1"/>
    </xf>
    <xf numFmtId="3" fontId="7" fillId="5" borderId="135" xfId="2" applyNumberFormat="1" applyFont="1" applyFill="1" applyBorder="1" applyAlignment="1">
      <alignment horizontal="center" vertical="center"/>
    </xf>
    <xf numFmtId="3" fontId="7" fillId="5" borderId="12" xfId="2" applyNumberFormat="1" applyFont="1" applyFill="1" applyBorder="1" applyAlignment="1">
      <alignment horizontal="center" vertical="center" wrapText="1"/>
    </xf>
    <xf numFmtId="3" fontId="7" fillId="5" borderId="12" xfId="2" applyNumberFormat="1" applyFont="1" applyFill="1" applyBorder="1" applyAlignment="1">
      <alignment horizontal="center" vertical="center"/>
    </xf>
    <xf numFmtId="3" fontId="7" fillId="0" borderId="7" xfId="2" applyNumberFormat="1" applyFont="1" applyBorder="1" applyAlignment="1">
      <alignment horizontal="center" vertical="center"/>
    </xf>
    <xf numFmtId="0" fontId="7" fillId="5" borderId="2" xfId="2" applyFont="1" applyFill="1" applyBorder="1" applyAlignment="1">
      <alignment vertical="center" wrapText="1"/>
    </xf>
    <xf numFmtId="0" fontId="7" fillId="5" borderId="2" xfId="2" applyFont="1" applyFill="1" applyBorder="1" applyAlignment="1">
      <alignment horizontal="center" vertical="center" wrapText="1"/>
    </xf>
    <xf numFmtId="3" fontId="7" fillId="5" borderId="96" xfId="2" applyNumberFormat="1" applyFont="1" applyFill="1" applyBorder="1" applyAlignment="1">
      <alignment horizontal="center" vertical="center" wrapText="1"/>
    </xf>
    <xf numFmtId="0" fontId="7" fillId="5" borderId="3" xfId="2" applyFont="1" applyFill="1" applyBorder="1" applyAlignment="1">
      <alignment vertical="center" wrapText="1"/>
    </xf>
    <xf numFmtId="0" fontId="7" fillId="5" borderId="3" xfId="2" applyFont="1" applyFill="1" applyBorder="1" applyAlignment="1">
      <alignment horizontal="center" vertical="center" wrapText="1"/>
    </xf>
    <xf numFmtId="3" fontId="7" fillId="5" borderId="95" xfId="2" applyNumberFormat="1" applyFont="1" applyFill="1" applyBorder="1" applyAlignment="1">
      <alignment horizontal="center" vertical="center" wrapText="1"/>
    </xf>
    <xf numFmtId="167" fontId="8" fillId="5" borderId="7" xfId="2" applyNumberFormat="1" applyFont="1" applyFill="1" applyBorder="1" applyAlignment="1">
      <alignment horizontal="center" vertical="center" wrapText="1"/>
    </xf>
    <xf numFmtId="167" fontId="8" fillId="5" borderId="12" xfId="2" applyNumberFormat="1" applyFont="1" applyFill="1" applyBorder="1" applyAlignment="1">
      <alignment horizontal="center" vertical="center"/>
    </xf>
    <xf numFmtId="167" fontId="8" fillId="5" borderId="105" xfId="2" applyNumberFormat="1" applyFont="1" applyFill="1" applyBorder="1" applyAlignment="1">
      <alignment horizontal="center" vertical="center"/>
    </xf>
    <xf numFmtId="167" fontId="7" fillId="0" borderId="95" xfId="2" applyNumberFormat="1" applyFont="1" applyBorder="1" applyAlignment="1">
      <alignment horizontal="center" vertical="center"/>
    </xf>
    <xf numFmtId="3" fontId="7" fillId="0" borderId="9" xfId="2" applyNumberFormat="1" applyFont="1" applyBorder="1" applyAlignment="1">
      <alignment horizontal="center" vertical="center" wrapText="1"/>
    </xf>
    <xf numFmtId="0" fontId="5" fillId="3" borderId="117" xfId="1" applyFont="1" applyFill="1" applyBorder="1" applyAlignment="1">
      <alignment horizontal="center" vertical="center" wrapText="1"/>
    </xf>
    <xf numFmtId="0" fontId="5" fillId="3" borderId="30" xfId="1" applyFont="1" applyFill="1" applyBorder="1" applyAlignment="1">
      <alignment horizontal="center" vertical="center" wrapText="1"/>
    </xf>
    <xf numFmtId="3" fontId="7" fillId="0" borderId="135" xfId="2" applyNumberFormat="1" applyFont="1" applyBorder="1" applyAlignment="1">
      <alignment horizontal="center" vertical="center" wrapText="1"/>
    </xf>
    <xf numFmtId="3" fontId="7" fillId="0" borderId="134" xfId="2" applyNumberFormat="1" applyFont="1" applyBorder="1" applyAlignment="1">
      <alignment horizontal="center" vertical="center"/>
    </xf>
    <xf numFmtId="4" fontId="7" fillId="0" borderId="134" xfId="2" applyNumberFormat="1" applyFont="1" applyBorder="1" applyAlignment="1">
      <alignment horizontal="center" vertical="center"/>
    </xf>
    <xf numFmtId="4" fontId="7" fillId="0" borderId="135" xfId="2" applyNumberFormat="1" applyFont="1" applyBorder="1" applyAlignment="1">
      <alignment horizontal="center" vertical="center"/>
    </xf>
    <xf numFmtId="0" fontId="7" fillId="0" borderId="0" xfId="2" applyFont="1" applyAlignment="1">
      <alignment horizontal="center" vertical="center" wrapText="1"/>
    </xf>
    <xf numFmtId="0" fontId="5" fillId="0" borderId="3" xfId="2" applyFont="1" applyBorder="1" applyAlignment="1">
      <alignment horizontal="left" vertical="center"/>
    </xf>
    <xf numFmtId="0" fontId="5" fillId="0" borderId="15" xfId="2" applyFont="1" applyBorder="1" applyAlignment="1">
      <alignment horizontal="left" vertical="center"/>
    </xf>
    <xf numFmtId="0" fontId="2" fillId="3" borderId="54" xfId="1" applyFont="1" applyFill="1" applyBorder="1" applyAlignment="1">
      <alignment horizontal="center" vertical="center"/>
    </xf>
    <xf numFmtId="0" fontId="2" fillId="3" borderId="22" xfId="1" applyFont="1" applyFill="1" applyBorder="1" applyAlignment="1">
      <alignment horizontal="center" vertical="center"/>
    </xf>
    <xf numFmtId="0" fontId="5" fillId="0" borderId="18" xfId="2" applyFont="1" applyBorder="1" applyAlignment="1">
      <alignment horizontal="left" vertical="center"/>
    </xf>
    <xf numFmtId="168" fontId="6" fillId="0" borderId="9" xfId="3" applyNumberFormat="1" applyFont="1" applyBorder="1" applyAlignment="1">
      <alignment horizontal="center" vertical="center" wrapText="1"/>
    </xf>
    <xf numFmtId="168" fontId="6" fillId="0" borderId="3" xfId="3" applyNumberFormat="1" applyFont="1" applyBorder="1" applyAlignment="1">
      <alignment horizontal="center" vertical="center"/>
    </xf>
    <xf numFmtId="10" fontId="6" fillId="0" borderId="9" xfId="3" applyNumberFormat="1" applyFont="1" applyBorder="1" applyAlignment="1">
      <alignment horizontal="center" vertical="center"/>
    </xf>
    <xf numFmtId="0" fontId="2" fillId="0" borderId="0" xfId="2" applyFont="1" applyAlignment="1">
      <alignment horizontal="center"/>
    </xf>
    <xf numFmtId="168" fontId="27" fillId="0" borderId="3" xfId="3" applyNumberFormat="1" applyFont="1" applyFill="1" applyBorder="1" applyAlignment="1">
      <alignment horizontal="center" vertical="center" wrapText="1"/>
    </xf>
    <xf numFmtId="2" fontId="6" fillId="0" borderId="3" xfId="2" applyNumberFormat="1" applyFont="1" applyBorder="1" applyAlignment="1">
      <alignment horizontal="center" vertical="center"/>
    </xf>
    <xf numFmtId="9" fontId="6" fillId="0" borderId="3" xfId="3" applyFont="1" applyBorder="1" applyAlignment="1">
      <alignment horizontal="center" vertical="center"/>
    </xf>
    <xf numFmtId="1" fontId="6" fillId="0" borderId="3" xfId="2" applyNumberFormat="1" applyFont="1" applyBorder="1" applyAlignment="1">
      <alignment horizontal="center" vertical="center" wrapText="1"/>
    </xf>
    <xf numFmtId="10" fontId="6" fillId="0" borderId="3" xfId="3" applyNumberFormat="1" applyFont="1" applyBorder="1" applyAlignment="1">
      <alignment horizontal="center" vertical="center"/>
    </xf>
    <xf numFmtId="0" fontId="2" fillId="0" borderId="18" xfId="2" applyFont="1" applyBorder="1" applyAlignment="1">
      <alignment horizontal="center"/>
    </xf>
    <xf numFmtId="0" fontId="2" fillId="0" borderId="29" xfId="2" applyFont="1" applyBorder="1" applyAlignment="1">
      <alignment horizontal="center"/>
    </xf>
    <xf numFmtId="1" fontId="6" fillId="0" borderId="3" xfId="3" applyNumberFormat="1" applyFont="1" applyBorder="1" applyAlignment="1">
      <alignment horizontal="center" vertical="center" wrapText="1"/>
    </xf>
    <xf numFmtId="9" fontId="6" fillId="0" borderId="3" xfId="3" applyFont="1" applyBorder="1" applyAlignment="1">
      <alignment horizontal="center" vertical="center" wrapText="1"/>
    </xf>
    <xf numFmtId="170" fontId="6" fillId="0" borderId="3" xfId="2" applyNumberFormat="1" applyFont="1" applyBorder="1" applyAlignment="1">
      <alignment horizontal="center" vertical="center"/>
    </xf>
    <xf numFmtId="168" fontId="6" fillId="0" borderId="3" xfId="3" applyNumberFormat="1" applyFont="1" applyBorder="1" applyAlignment="1">
      <alignment horizontal="center" vertical="center" wrapText="1"/>
    </xf>
    <xf numFmtId="168" fontId="8" fillId="0" borderId="14" xfId="3" applyNumberFormat="1" applyFont="1" applyFill="1" applyBorder="1" applyAlignment="1">
      <alignment horizontal="center" vertical="center" wrapText="1"/>
    </xf>
    <xf numFmtId="168" fontId="27" fillId="3" borderId="36" xfId="3" applyNumberFormat="1" applyFont="1" applyFill="1" applyBorder="1" applyAlignment="1">
      <alignment horizontal="center" vertical="center" wrapText="1"/>
    </xf>
    <xf numFmtId="168" fontId="8" fillId="0" borderId="36" xfId="0" applyNumberFormat="1" applyFont="1" applyBorder="1" applyAlignment="1">
      <alignment horizontal="center" vertical="center" wrapText="1"/>
    </xf>
    <xf numFmtId="168" fontId="27" fillId="3" borderId="36" xfId="0" applyNumberFormat="1" applyFont="1" applyFill="1" applyBorder="1" applyAlignment="1">
      <alignment horizontal="center" vertical="center" wrapText="1"/>
    </xf>
    <xf numFmtId="171" fontId="27" fillId="3" borderId="36" xfId="0" applyNumberFormat="1" applyFont="1" applyFill="1" applyBorder="1" applyAlignment="1">
      <alignment horizontal="center" vertical="center" wrapText="1" indent="1"/>
    </xf>
    <xf numFmtId="0" fontId="2" fillId="3" borderId="45" xfId="1" applyFont="1" applyFill="1" applyBorder="1" applyAlignment="1">
      <alignment horizontal="center" vertical="center"/>
    </xf>
    <xf numFmtId="0" fontId="2" fillId="3" borderId="125" xfId="1" applyFont="1" applyFill="1" applyBorder="1" applyAlignment="1">
      <alignment horizontal="center" vertical="center"/>
    </xf>
    <xf numFmtId="4" fontId="7" fillId="0" borderId="9" xfId="2" applyNumberFormat="1" applyFont="1" applyBorder="1" applyAlignment="1">
      <alignment horizontal="center" vertical="center"/>
    </xf>
    <xf numFmtId="0" fontId="5" fillId="3" borderId="137" xfId="1" applyFont="1" applyFill="1" applyBorder="1" applyAlignment="1">
      <alignment horizontal="center" vertical="center" wrapText="1"/>
    </xf>
    <xf numFmtId="3" fontId="7" fillId="0" borderId="138" xfId="2" applyNumberFormat="1" applyFont="1" applyBorder="1" applyAlignment="1">
      <alignment horizontal="center" vertical="center" wrapText="1"/>
    </xf>
    <xf numFmtId="3" fontId="7" fillId="0" borderId="139" xfId="2" applyNumberFormat="1" applyFont="1" applyBorder="1" applyAlignment="1">
      <alignment horizontal="center" vertical="center"/>
    </xf>
    <xf numFmtId="4" fontId="7" fillId="0" borderId="139" xfId="2" applyNumberFormat="1" applyFont="1" applyBorder="1" applyAlignment="1">
      <alignment horizontal="center" vertical="center"/>
    </xf>
    <xf numFmtId="4" fontId="7" fillId="0" borderId="140" xfId="2" applyNumberFormat="1" applyFont="1" applyBorder="1" applyAlignment="1">
      <alignment horizontal="center" vertical="center"/>
    </xf>
    <xf numFmtId="169" fontId="5" fillId="0" borderId="18" xfId="2" applyNumberFormat="1" applyFont="1" applyBorder="1" applyAlignment="1">
      <alignment horizontal="center"/>
    </xf>
    <xf numFmtId="4" fontId="7" fillId="0" borderId="91" xfId="2" applyNumberFormat="1" applyFont="1" applyBorder="1" applyAlignment="1">
      <alignment horizontal="center" vertical="center"/>
    </xf>
    <xf numFmtId="3" fontId="6" fillId="2" borderId="133" xfId="2" applyNumberFormat="1" applyFont="1" applyFill="1" applyBorder="1" applyAlignment="1">
      <alignment horizontal="center" vertical="center" wrapText="1"/>
    </xf>
    <xf numFmtId="0" fontId="2" fillId="0" borderId="141" xfId="2" applyFont="1" applyBorder="1" applyAlignment="1">
      <alignment horizontal="left" vertical="center"/>
    </xf>
    <xf numFmtId="0" fontId="2" fillId="0" borderId="142" xfId="2" applyFont="1" applyBorder="1" applyAlignment="1">
      <alignment vertical="center" wrapText="1"/>
    </xf>
    <xf numFmtId="0" fontId="2" fillId="0" borderId="37" xfId="2" applyFont="1" applyBorder="1" applyAlignment="1">
      <alignment horizontal="left" vertical="center"/>
    </xf>
    <xf numFmtId="3" fontId="7" fillId="2" borderId="102" xfId="2" applyNumberFormat="1" applyFont="1" applyFill="1" applyBorder="1" applyAlignment="1">
      <alignment horizontal="center" vertical="center" wrapText="1"/>
    </xf>
    <xf numFmtId="3" fontId="10" fillId="5" borderId="0" xfId="2" applyNumberFormat="1" applyFont="1" applyFill="1" applyAlignment="1">
      <alignment horizontal="center" vertical="center" wrapText="1"/>
    </xf>
    <xf numFmtId="0" fontId="26" fillId="5" borderId="0" xfId="1" applyFont="1" applyFill="1" applyAlignment="1">
      <alignment vertical="center" wrapText="1"/>
    </xf>
    <xf numFmtId="0" fontId="2" fillId="3" borderId="2"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103" xfId="1" applyFont="1" applyFill="1" applyBorder="1" applyAlignment="1">
      <alignment horizontal="center" vertical="center"/>
    </xf>
    <xf numFmtId="0" fontId="2" fillId="0" borderId="12" xfId="2" applyFont="1" applyBorder="1" applyAlignment="1">
      <alignment vertical="center"/>
    </xf>
    <xf numFmtId="0" fontId="2" fillId="0" borderId="12" xfId="2" applyFont="1" applyBorder="1" applyAlignment="1">
      <alignment horizontal="left" vertical="center"/>
    </xf>
    <xf numFmtId="0" fontId="2" fillId="3" borderId="38" xfId="1" applyFont="1" applyFill="1" applyBorder="1" applyAlignment="1">
      <alignment horizontal="center" vertical="center"/>
    </xf>
    <xf numFmtId="0" fontId="2" fillId="3" borderId="111" xfId="1" applyFont="1" applyFill="1" applyBorder="1" applyAlignment="1">
      <alignment horizontal="center" vertical="center"/>
    </xf>
    <xf numFmtId="0" fontId="26" fillId="5" borderId="18" xfId="1" applyFont="1" applyFill="1" applyBorder="1" applyAlignment="1">
      <alignment vertical="center" wrapText="1"/>
    </xf>
    <xf numFmtId="0" fontId="2" fillId="0" borderId="0" xfId="2" applyFont="1" applyAlignment="1">
      <alignment horizontal="left" vertical="center"/>
    </xf>
    <xf numFmtId="9" fontId="7" fillId="0" borderId="0" xfId="3" applyFont="1" applyFill="1" applyBorder="1" applyAlignment="1">
      <alignment horizontal="center" vertical="center"/>
    </xf>
    <xf numFmtId="0" fontId="5" fillId="5" borderId="3" xfId="2" applyFont="1" applyFill="1" applyBorder="1" applyAlignment="1">
      <alignment vertical="center"/>
    </xf>
    <xf numFmtId="3" fontId="13" fillId="0" borderId="0" xfId="0" applyNumberFormat="1" applyFont="1"/>
    <xf numFmtId="9" fontId="6" fillId="0" borderId="102" xfId="3" applyFont="1" applyBorder="1" applyAlignment="1">
      <alignment horizontal="center" vertical="center"/>
    </xf>
    <xf numFmtId="3" fontId="7" fillId="2" borderId="3" xfId="2" applyNumberFormat="1" applyFont="1" applyFill="1" applyBorder="1" applyAlignment="1">
      <alignment horizontal="center" vertical="center" wrapText="1"/>
    </xf>
    <xf numFmtId="0" fontId="2" fillId="5" borderId="145" xfId="2" applyFont="1" applyFill="1" applyBorder="1" applyAlignment="1">
      <alignment horizontal="center" vertical="center"/>
    </xf>
    <xf numFmtId="0" fontId="2" fillId="5" borderId="3" xfId="2" applyFont="1" applyFill="1" applyBorder="1" applyAlignment="1">
      <alignment vertical="center"/>
    </xf>
    <xf numFmtId="9" fontId="6" fillId="3" borderId="95" xfId="3" applyFont="1" applyFill="1" applyBorder="1" applyAlignment="1">
      <alignment horizontal="center" vertical="center"/>
    </xf>
    <xf numFmtId="0" fontId="5" fillId="3" borderId="4" xfId="2" applyFont="1" applyFill="1" applyBorder="1" applyAlignment="1">
      <alignment vertical="center"/>
    </xf>
    <xf numFmtId="49" fontId="7" fillId="0" borderId="14" xfId="2" applyNumberFormat="1" applyFont="1" applyBorder="1" applyAlignment="1">
      <alignment horizontal="center" vertical="center"/>
    </xf>
    <xf numFmtId="0" fontId="2" fillId="0" borderId="14" xfId="2" applyFont="1" applyBorder="1" applyAlignment="1">
      <alignment vertical="center"/>
    </xf>
    <xf numFmtId="0" fontId="2" fillId="0" borderId="3" xfId="2" applyFont="1" applyBorder="1" applyAlignment="1">
      <alignment vertical="center"/>
    </xf>
    <xf numFmtId="9" fontId="2" fillId="2" borderId="115" xfId="3" applyFont="1" applyFill="1" applyBorder="1" applyAlignment="1">
      <alignment horizontal="center" vertical="center"/>
    </xf>
    <xf numFmtId="49" fontId="2" fillId="3" borderId="36" xfId="2" applyNumberFormat="1" applyFont="1" applyFill="1" applyBorder="1" applyAlignment="1">
      <alignment vertical="center"/>
    </xf>
    <xf numFmtId="3" fontId="7" fillId="0" borderId="148" xfId="2" applyNumberFormat="1" applyFont="1" applyBorder="1" applyAlignment="1">
      <alignment horizontal="center" vertical="center"/>
    </xf>
    <xf numFmtId="10" fontId="6" fillId="2" borderId="5" xfId="2" applyNumberFormat="1" applyFont="1" applyFill="1" applyBorder="1" applyAlignment="1">
      <alignment horizontal="center" vertical="center" wrapText="1"/>
    </xf>
    <xf numFmtId="0" fontId="40" fillId="0" borderId="29" xfId="2" applyFont="1" applyBorder="1"/>
    <xf numFmtId="0" fontId="5" fillId="0" borderId="0" xfId="0"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4" fillId="0" borderId="0" xfId="1" applyFont="1" applyAlignment="1">
      <alignment horizontal="left" vertical="top" wrapText="1"/>
    </xf>
    <xf numFmtId="0" fontId="2" fillId="3" borderId="45" xfId="1" applyFont="1" applyFill="1" applyBorder="1" applyAlignment="1">
      <alignment horizontal="center" vertical="center" wrapText="1"/>
    </xf>
    <xf numFmtId="0" fontId="27" fillId="3" borderId="47"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95" xfId="0" applyFont="1" applyFill="1" applyBorder="1" applyAlignment="1">
      <alignment horizontal="left" vertical="center" wrapText="1"/>
    </xf>
    <xf numFmtId="0" fontId="28" fillId="0" borderId="10" xfId="0" applyFont="1" applyBorder="1" applyAlignment="1">
      <alignment horizontal="left" vertical="center" wrapText="1"/>
    </xf>
    <xf numFmtId="0" fontId="28" fillId="0" borderId="44" xfId="0" applyFont="1" applyBorder="1" applyAlignment="1">
      <alignment horizontal="left" vertical="center" wrapText="1"/>
    </xf>
    <xf numFmtId="0" fontId="28" fillId="0" borderId="11"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29" xfId="0" applyFont="1" applyBorder="1" applyAlignment="1">
      <alignment horizontal="left" vertical="center" wrapText="1"/>
    </xf>
    <xf numFmtId="0" fontId="28" fillId="0" borderId="32"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85"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6" xfId="0" applyFont="1" applyBorder="1" applyAlignment="1">
      <alignment horizontal="left" vertical="top" wrapText="1"/>
    </xf>
    <xf numFmtId="0" fontId="28" fillId="0" borderId="27" xfId="0" applyFont="1" applyBorder="1" applyAlignment="1">
      <alignment horizontal="left" vertical="top" wrapText="1"/>
    </xf>
    <xf numFmtId="0" fontId="28" fillId="0" borderId="10" xfId="0" applyFont="1" applyBorder="1" applyAlignment="1">
      <alignment horizontal="left" vertical="top" wrapText="1"/>
    </xf>
    <xf numFmtId="0" fontId="28" fillId="0" borderId="44" xfId="0" applyFont="1" applyBorder="1" applyAlignment="1">
      <alignment horizontal="left" vertical="top" wrapText="1"/>
    </xf>
    <xf numFmtId="0" fontId="28" fillId="0" borderId="11" xfId="0" applyFont="1" applyBorder="1" applyAlignment="1">
      <alignment horizontal="left" vertical="top"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5" fillId="0" borderId="7" xfId="2" applyFont="1" applyBorder="1" applyAlignment="1">
      <alignment horizontal="center" vertical="center" wrapText="1"/>
    </xf>
    <xf numFmtId="0" fontId="5" fillId="0" borderId="0" xfId="2" applyFont="1" applyAlignment="1">
      <alignment horizontal="center" vertical="center" wrapText="1"/>
    </xf>
    <xf numFmtId="0" fontId="5" fillId="0" borderId="2"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7" xfId="2" applyFont="1" applyBorder="1" applyAlignment="1">
      <alignment horizontal="center"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85" xfId="0" applyFont="1" applyBorder="1" applyAlignment="1">
      <alignment horizontal="left" vertical="center" wrapText="1"/>
    </xf>
    <xf numFmtId="0" fontId="29" fillId="0" borderId="53" xfId="0" applyFont="1" applyBorder="1" applyAlignment="1">
      <alignment vertical="center" wrapText="1"/>
    </xf>
    <xf numFmtId="0" fontId="29" fillId="0" borderId="61" xfId="0" applyFont="1" applyBorder="1" applyAlignment="1">
      <alignment vertical="center" wrapText="1"/>
    </xf>
    <xf numFmtId="0" fontId="5" fillId="0" borderId="9" xfId="2" applyFont="1" applyBorder="1" applyAlignment="1">
      <alignment horizontal="left" vertical="center" wrapText="1"/>
    </xf>
    <xf numFmtId="0" fontId="5" fillId="0" borderId="3" xfId="2" applyFont="1" applyBorder="1" applyAlignment="1">
      <alignment horizontal="left" vertical="center" wrapText="1"/>
    </xf>
    <xf numFmtId="0" fontId="5" fillId="0" borderId="50" xfId="2" applyFont="1" applyBorder="1" applyAlignment="1">
      <alignment horizontal="center"/>
    </xf>
    <xf numFmtId="0" fontId="5" fillId="0" borderId="83" xfId="2" applyFont="1" applyBorder="1" applyAlignment="1">
      <alignment horizontal="center"/>
    </xf>
    <xf numFmtId="0" fontId="5" fillId="0" borderId="0" xfId="2" applyFont="1" applyAlignment="1">
      <alignment horizontal="center"/>
    </xf>
    <xf numFmtId="0" fontId="5" fillId="0" borderId="53" xfId="2" applyFont="1" applyBorder="1" applyAlignment="1">
      <alignment horizontal="center"/>
    </xf>
    <xf numFmtId="0" fontId="5" fillId="0" borderId="85" xfId="2" applyFont="1" applyBorder="1" applyAlignment="1">
      <alignment horizontal="center"/>
    </xf>
    <xf numFmtId="0" fontId="5" fillId="0" borderId="67" xfId="2" applyFont="1" applyBorder="1" applyAlignment="1">
      <alignment horizontal="center"/>
    </xf>
    <xf numFmtId="0" fontId="5" fillId="0" borderId="55" xfId="2" applyFont="1" applyBorder="1" applyAlignment="1">
      <alignment horizontal="center"/>
    </xf>
    <xf numFmtId="0" fontId="5" fillId="0" borderId="61" xfId="2" applyFont="1" applyBorder="1" applyAlignment="1">
      <alignment horizontal="center"/>
    </xf>
    <xf numFmtId="0" fontId="5" fillId="0" borderId="37" xfId="2" applyFont="1" applyBorder="1" applyAlignment="1">
      <alignment horizontal="left" vertical="center"/>
    </xf>
    <xf numFmtId="0" fontId="5" fillId="0" borderId="13" xfId="2" applyFont="1" applyBorder="1" applyAlignment="1">
      <alignment horizontal="left" vertical="center"/>
    </xf>
    <xf numFmtId="0" fontId="5" fillId="0" borderId="38" xfId="2" applyFont="1" applyBorder="1" applyAlignment="1">
      <alignment horizontal="left" vertical="center"/>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9" xfId="2" applyFont="1" applyBorder="1" applyAlignment="1">
      <alignment horizontal="left" vertical="center"/>
    </xf>
    <xf numFmtId="0" fontId="5" fillId="0" borderId="14" xfId="2" applyFont="1" applyBorder="1" applyAlignment="1">
      <alignment horizontal="left" vertical="center" wrapText="1"/>
    </xf>
    <xf numFmtId="0" fontId="20" fillId="0" borderId="0" xfId="1" applyFont="1" applyAlignment="1">
      <alignment horizontal="left" vertical="top"/>
    </xf>
    <xf numFmtId="0" fontId="26" fillId="0" borderId="53" xfId="1" applyFont="1" applyBorder="1" applyAlignment="1">
      <alignment horizontal="left" vertical="center" wrapText="1"/>
    </xf>
    <xf numFmtId="0" fontId="5" fillId="0" borderId="136" xfId="2" applyFont="1" applyBorder="1" applyAlignment="1">
      <alignment horizontal="left" vertical="center" wrapText="1"/>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5" fillId="0" borderId="0" xfId="1" applyFont="1" applyAlignment="1">
      <alignment horizontal="left" vertical="top" wrapText="1"/>
    </xf>
    <xf numFmtId="0" fontId="26" fillId="5" borderId="50" xfId="1" applyFont="1" applyFill="1" applyBorder="1" applyAlignment="1">
      <alignment horizontal="left" vertical="center" wrapText="1"/>
    </xf>
    <xf numFmtId="0" fontId="26" fillId="5" borderId="29"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0" fillId="5" borderId="0" xfId="1" applyFont="1" applyFill="1" applyAlignment="1">
      <alignment horizontal="left" vertical="top"/>
    </xf>
    <xf numFmtId="0" fontId="5" fillId="0" borderId="48" xfId="2" applyFont="1" applyBorder="1" applyAlignment="1">
      <alignment horizontal="center" vertical="center"/>
    </xf>
    <xf numFmtId="0" fontId="5" fillId="0" borderId="52" xfId="2" applyFont="1" applyBorder="1" applyAlignment="1">
      <alignment horizontal="center" vertical="center"/>
    </xf>
    <xf numFmtId="0" fontId="5" fillId="0" borderId="51" xfId="2" applyFont="1" applyBorder="1" applyAlignment="1">
      <alignment horizontal="center" vertical="center"/>
    </xf>
    <xf numFmtId="0" fontId="2" fillId="3" borderId="47" xfId="2" applyFont="1" applyFill="1" applyBorder="1" applyAlignment="1">
      <alignment horizontal="left" vertical="center"/>
    </xf>
    <xf numFmtId="0" fontId="2" fillId="3" borderId="14" xfId="2" applyFont="1" applyFill="1" applyBorder="1" applyAlignment="1">
      <alignment horizontal="left" vertical="center"/>
    </xf>
    <xf numFmtId="0" fontId="2" fillId="3" borderId="3" xfId="2" applyFont="1" applyFill="1" applyBorder="1" applyAlignment="1">
      <alignment horizontal="left" vertical="center"/>
    </xf>
    <xf numFmtId="0" fontId="5" fillId="0" borderId="146" xfId="2" applyFont="1" applyBorder="1" applyAlignment="1">
      <alignment horizontal="left" vertical="center"/>
    </xf>
    <xf numFmtId="0" fontId="5" fillId="0" borderId="52" xfId="2" applyFont="1" applyBorder="1" applyAlignment="1">
      <alignment horizontal="left" vertical="center"/>
    </xf>
    <xf numFmtId="0" fontId="5" fillId="0" borderId="147" xfId="2" applyFont="1" applyBorder="1" applyAlignment="1">
      <alignment horizontal="left" vertical="center"/>
    </xf>
    <xf numFmtId="0" fontId="2" fillId="0" borderId="48" xfId="2" applyFont="1" applyBorder="1" applyAlignment="1">
      <alignment horizontal="center" vertical="center"/>
    </xf>
    <xf numFmtId="0" fontId="2" fillId="0" borderId="52" xfId="2" applyFont="1" applyBorder="1" applyAlignment="1">
      <alignment horizontal="center" vertical="center"/>
    </xf>
    <xf numFmtId="0" fontId="2" fillId="0" borderId="51" xfId="2" applyFont="1" applyBorder="1" applyAlignment="1">
      <alignment horizontal="center" vertical="center"/>
    </xf>
    <xf numFmtId="0" fontId="2" fillId="5" borderId="143" xfId="2" applyFont="1" applyFill="1" applyBorder="1" applyAlignment="1">
      <alignment horizontal="center" vertical="center"/>
    </xf>
    <xf numFmtId="0" fontId="2" fillId="5" borderId="144" xfId="2" applyFont="1" applyFill="1" applyBorder="1" applyAlignment="1">
      <alignment horizontal="center" vertical="center"/>
    </xf>
    <xf numFmtId="0" fontId="2" fillId="5" borderId="145" xfId="2" applyFont="1" applyFill="1" applyBorder="1" applyAlignment="1">
      <alignment horizontal="center"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3" borderId="2" xfId="0" applyFont="1" applyFill="1" applyBorder="1" applyAlignment="1">
      <alignment horizontal="center" vertical="center"/>
    </xf>
    <xf numFmtId="0" fontId="2" fillId="3" borderId="6" xfId="1" applyFont="1" applyFill="1" applyBorder="1" applyAlignment="1">
      <alignment horizontal="center" vertical="center"/>
    </xf>
    <xf numFmtId="10" fontId="5" fillId="0" borderId="3" xfId="0" applyNumberFormat="1" applyFont="1" applyBorder="1" applyAlignment="1">
      <alignment horizontal="center" vertical="center"/>
    </xf>
    <xf numFmtId="0" fontId="5" fillId="0" borderId="3" xfId="0" applyFont="1" applyBorder="1" applyAlignment="1">
      <alignment horizontal="center" vertical="center"/>
    </xf>
    <xf numFmtId="10"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9" fillId="3" borderId="6" xfId="0" applyFont="1" applyFill="1" applyBorder="1" applyAlignment="1">
      <alignment horizontal="center"/>
    </xf>
    <xf numFmtId="0" fontId="20" fillId="5" borderId="0" xfId="1" applyFont="1" applyFill="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9" fillId="0" borderId="41" xfId="2" applyFont="1" applyBorder="1" applyAlignment="1">
      <alignment horizontal="center" vertical="center"/>
    </xf>
    <xf numFmtId="0" fontId="29" fillId="0" borderId="17" xfId="2" applyFont="1" applyBorder="1" applyAlignment="1">
      <alignment horizontal="center" vertical="center"/>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0" fillId="0" borderId="0" xfId="1" applyFont="1" applyAlignment="1">
      <alignment horizontal="left" vertical="center"/>
    </xf>
    <xf numFmtId="0" fontId="26" fillId="5" borderId="18" xfId="1" applyFont="1" applyFill="1" applyBorder="1" applyAlignment="1">
      <alignment horizontal="left" vertical="center" wrapText="1"/>
    </xf>
    <xf numFmtId="0" fontId="2" fillId="0" borderId="47" xfId="2" applyFont="1" applyBorder="1" applyAlignment="1">
      <alignment horizontal="left" vertical="center"/>
    </xf>
    <xf numFmtId="0" fontId="2" fillId="0" borderId="14" xfId="2" applyFont="1" applyBorder="1" applyAlignment="1">
      <alignment horizontal="left" vertical="center"/>
    </xf>
    <xf numFmtId="0" fontId="8" fillId="0" borderId="3" xfId="1" applyFont="1" applyBorder="1" applyAlignment="1">
      <alignment horizontal="left" vertical="center" wrapText="1"/>
    </xf>
    <xf numFmtId="0" fontId="27"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Water!A1"/><Relationship Id="rId13" Type="http://schemas.openxmlformats.org/officeDocument/2006/relationships/hyperlink" Target="#'Our Peopl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GHG &amp; Energy'!A1"/><Relationship Id="rId12" Type="http://schemas.openxmlformats.org/officeDocument/2006/relationships/hyperlink" Target="#Safety!A1"/><Relationship Id="rId17" Type="http://schemas.openxmlformats.org/officeDocument/2006/relationships/hyperlink" Target="#Training!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tio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Environment!A1"/><Relationship Id="rId11" Type="http://schemas.openxmlformats.org/officeDocument/2006/relationships/hyperlink" Target="#Closure!A1"/><Relationship Id="rId24" Type="http://schemas.openxmlformats.org/officeDocument/2006/relationships/image" Target="../media/image10.png"/><Relationship Id="rId5" Type="http://schemas.openxmlformats.org/officeDocument/2006/relationships/hyperlink" Target="#Communities!A1"/><Relationship Id="rId15" Type="http://schemas.openxmlformats.org/officeDocument/2006/relationships/hyperlink" Target="#Employment!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ty!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ibility!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Index!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FEAAA5B3-201C-E559-41D0-92FDFC2B7A42}"/>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0</xdr:row>
      <xdr:rowOff>175837</xdr:rowOff>
    </xdr:from>
    <xdr:to>
      <xdr:col>6</xdr:col>
      <xdr:colOff>173762</xdr:colOff>
      <xdr:row>7</xdr:row>
      <xdr:rowOff>35650</xdr:rowOff>
    </xdr:to>
    <xdr:pic>
      <xdr:nvPicPr>
        <xdr:cNvPr id="5" name="Graphic 28">
          <a:extLst>
            <a:ext uri="{FF2B5EF4-FFF2-40B4-BE49-F238E27FC236}">
              <a16:creationId xmlns:a16="http://schemas.microsoft.com/office/drawing/2014/main" id="{3F2A80D4-19DA-880E-A7E9-DFB1BB4ACD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6462" y="175837"/>
          <a:ext cx="2386625" cy="1193313"/>
        </a:xfrm>
        <a:prstGeom prst="rect">
          <a:avLst/>
        </a:prstGeom>
      </xdr:spPr>
    </xdr:pic>
    <xdr:clientData/>
  </xdr:twoCellAnchor>
  <xdr:twoCellAnchor>
    <xdr:from>
      <xdr:col>0</xdr:col>
      <xdr:colOff>628649</xdr:colOff>
      <xdr:row>9</xdr:row>
      <xdr:rowOff>174170</xdr:rowOff>
    </xdr:from>
    <xdr:to>
      <xdr:col>11</xdr:col>
      <xdr:colOff>35718</xdr:colOff>
      <xdr:row>18</xdr:row>
      <xdr:rowOff>11906</xdr:rowOff>
    </xdr:to>
    <xdr:sp macro="" textlink="">
      <xdr:nvSpPr>
        <xdr:cNvPr id="6" name="TextBox 5">
          <a:extLst>
            <a:ext uri="{FF2B5EF4-FFF2-40B4-BE49-F238E27FC236}">
              <a16:creationId xmlns:a16="http://schemas.microsoft.com/office/drawing/2014/main" id="{26E01C3B-B333-10F2-6A46-823D3E640C3E}"/>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This sustainability data sheet provides our</a:t>
          </a:r>
          <a:r>
            <a:rPr lang="en-GB" sz="1200" baseline="0">
              <a:latin typeface="Galano Grotesque" panose="00000500000000000000" pitchFamily="50" charset="0"/>
              <a:ea typeface="Calibri" panose="020F0502020204030204" pitchFamily="34" charset="0"/>
              <a:cs typeface="Helvetica" panose="020B0604020202020204" pitchFamily="34" charset="0"/>
            </a:rPr>
            <a:t> stakeholders with all relevant sustainability data collected by the company. All data presented in this data sheet is updated on a yearly basis except the ESG KPIs, which will be updated on a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quarterly</a:t>
          </a:r>
          <a:r>
            <a:rPr lang="en-GB" sz="1200" baseline="0">
              <a:solidFill>
                <a:srgbClr val="FF0000"/>
              </a:solidFill>
              <a:latin typeface="Galano Grotesque" panose="00000500000000000000" pitchFamily="50" charset="0"/>
              <a:ea typeface="Calibri" panose="020F0502020204030204" pitchFamily="34" charset="0"/>
              <a:cs typeface="Helvetica" panose="020B0604020202020204" pitchFamily="34" charset="0"/>
            </a:rPr>
            <a:t>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basis</a:t>
          </a:r>
          <a:r>
            <a:rPr lang="en-GB" sz="1200" baseline="0">
              <a:latin typeface="Galano Grotesque" panose="00000500000000000000" pitchFamily="50" charset="0"/>
              <a:ea typeface="Calibri" panose="020F0502020204030204" pitchFamily="34" charset="0"/>
              <a:cs typeface="Helvetica" panose="020B0604020202020204" pitchFamily="34" charset="0"/>
            </a:rPr>
            <a:t>. The data is organised around each of our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strategic focus areas</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For any queries related to Hochschild's sustainability data, please contact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17</xdr:row>
      <xdr:rowOff>0</xdr:rowOff>
    </xdr:from>
    <xdr:to>
      <xdr:col>3</xdr:col>
      <xdr:colOff>149678</xdr:colOff>
      <xdr:row>19</xdr:row>
      <xdr:rowOff>151036</xdr:rowOff>
    </xdr:to>
    <xdr:sp macro="" textlink="">
      <xdr:nvSpPr>
        <xdr:cNvPr id="7" name="TextBox 6">
          <a:extLst>
            <a:ext uri="{FF2B5EF4-FFF2-40B4-BE49-F238E27FC236}">
              <a16:creationId xmlns:a16="http://schemas.microsoft.com/office/drawing/2014/main" id="{ED640F5D-E1C5-4182-9739-AB78983BA53C}"/>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20</xdr:row>
      <xdr:rowOff>178254</xdr:rowOff>
    </xdr:from>
    <xdr:to>
      <xdr:col>2</xdr:col>
      <xdr:colOff>231321</xdr:colOff>
      <xdr:row>22</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62923A31-608F-FC59-90A0-3D7CBEB42E27}"/>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23</xdr:row>
      <xdr:rowOff>131306</xdr:rowOff>
    </xdr:from>
    <xdr:to>
      <xdr:col>2</xdr:col>
      <xdr:colOff>231321</xdr:colOff>
      <xdr:row>25</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29C3899C-5726-48B9-91F0-114B7D633A11}"/>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Communities</a:t>
          </a:r>
        </a:p>
      </xdr:txBody>
    </xdr:sp>
    <xdr:clientData/>
  </xdr:twoCellAnchor>
  <xdr:twoCellAnchor>
    <xdr:from>
      <xdr:col>1</xdr:col>
      <xdr:colOff>431346</xdr:colOff>
      <xdr:row>26</xdr:row>
      <xdr:rowOff>80279</xdr:rowOff>
    </xdr:from>
    <xdr:to>
      <xdr:col>2</xdr:col>
      <xdr:colOff>231321</xdr:colOff>
      <xdr:row>28</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35407ED7-6084-46CF-ABFE-0B3C73E715BE}"/>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Environment</a:t>
          </a:r>
        </a:p>
      </xdr:txBody>
    </xdr:sp>
    <xdr:clientData/>
  </xdr:twoCellAnchor>
  <xdr:twoCellAnchor>
    <xdr:from>
      <xdr:col>1</xdr:col>
      <xdr:colOff>840921</xdr:colOff>
      <xdr:row>28</xdr:row>
      <xdr:rowOff>137429</xdr:rowOff>
    </xdr:from>
    <xdr:to>
      <xdr:col>2</xdr:col>
      <xdr:colOff>642257</xdr:colOff>
      <xdr:row>30</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217B67FE-6A29-8052-76B3-B1ACF034875E}"/>
            </a:ext>
          </a:extLst>
        </xdr:cNvPr>
        <xdr:cNvSpPr txBox="1"/>
      </xdr:nvSpPr>
      <xdr:spPr>
        <a:xfrm>
          <a:off x="1602921" y="5433329"/>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GHG &amp; Energy</a:t>
          </a:r>
        </a:p>
      </xdr:txBody>
    </xdr:sp>
    <xdr:clientData/>
  </xdr:twoCellAnchor>
  <xdr:twoCellAnchor>
    <xdr:from>
      <xdr:col>1</xdr:col>
      <xdr:colOff>840921</xdr:colOff>
      <xdr:row>30</xdr:row>
      <xdr:rowOff>106813</xdr:rowOff>
    </xdr:from>
    <xdr:to>
      <xdr:col>2</xdr:col>
      <xdr:colOff>642257</xdr:colOff>
      <xdr:row>32</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35F1521F-99D1-4039-B4A1-B3E6A6F7F1AA}"/>
            </a:ext>
          </a:extLst>
        </xdr:cNvPr>
        <xdr:cNvSpPr txBox="1"/>
      </xdr:nvSpPr>
      <xdr:spPr>
        <a:xfrm>
          <a:off x="1602921" y="5783713"/>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Water</a:t>
          </a:r>
        </a:p>
      </xdr:txBody>
    </xdr:sp>
    <xdr:clientData/>
  </xdr:twoCellAnchor>
  <xdr:twoCellAnchor>
    <xdr:from>
      <xdr:col>1</xdr:col>
      <xdr:colOff>840921</xdr:colOff>
      <xdr:row>32</xdr:row>
      <xdr:rowOff>76197</xdr:rowOff>
    </xdr:from>
    <xdr:to>
      <xdr:col>2</xdr:col>
      <xdr:colOff>642257</xdr:colOff>
      <xdr:row>33</xdr:row>
      <xdr:rowOff>190497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1EDA3E0D-4EF5-8ECD-673C-BB427AA3A835}"/>
            </a:ext>
          </a:extLst>
        </xdr:cNvPr>
        <xdr:cNvSpPr txBox="1"/>
      </xdr:nvSpPr>
      <xdr:spPr>
        <a:xfrm>
          <a:off x="1602921" y="6134097"/>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Waste</a:t>
          </a:r>
        </a:p>
      </xdr:txBody>
    </xdr:sp>
    <xdr:clientData/>
  </xdr:twoCellAnchor>
  <xdr:twoCellAnchor>
    <xdr:from>
      <xdr:col>1</xdr:col>
      <xdr:colOff>840921</xdr:colOff>
      <xdr:row>34</xdr:row>
      <xdr:rowOff>45581</xdr:rowOff>
    </xdr:from>
    <xdr:to>
      <xdr:col>2</xdr:col>
      <xdr:colOff>642257</xdr:colOff>
      <xdr:row>35</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8BC31D97-6CE2-6B7D-C1D3-A2DD1FEDDA47}"/>
            </a:ext>
          </a:extLst>
        </xdr:cNvPr>
        <xdr:cNvSpPr txBox="1"/>
      </xdr:nvSpPr>
      <xdr:spPr>
        <a:xfrm>
          <a:off x="1602921" y="6484481"/>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Biodiversity</a:t>
          </a:r>
        </a:p>
      </xdr:txBody>
    </xdr:sp>
    <xdr:clientData/>
  </xdr:twoCellAnchor>
  <xdr:twoCellAnchor>
    <xdr:from>
      <xdr:col>1</xdr:col>
      <xdr:colOff>840921</xdr:colOff>
      <xdr:row>36</xdr:row>
      <xdr:rowOff>14965</xdr:rowOff>
    </xdr:from>
    <xdr:to>
      <xdr:col>2</xdr:col>
      <xdr:colOff>642257</xdr:colOff>
      <xdr:row>37</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2B10ED98-4409-0814-EDE8-8AD96836B62A}"/>
            </a:ext>
          </a:extLst>
        </xdr:cNvPr>
        <xdr:cNvSpPr txBox="1"/>
      </xdr:nvSpPr>
      <xdr:spPr>
        <a:xfrm>
          <a:off x="1602921" y="6834865"/>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Closure</a:t>
          </a:r>
        </a:p>
      </xdr:txBody>
    </xdr:sp>
    <xdr:clientData/>
  </xdr:twoCellAnchor>
  <xdr:twoCellAnchor>
    <xdr:from>
      <xdr:col>1</xdr:col>
      <xdr:colOff>431346</xdr:colOff>
      <xdr:row>38</xdr:row>
      <xdr:rowOff>122461</xdr:rowOff>
    </xdr:from>
    <xdr:to>
      <xdr:col>2</xdr:col>
      <xdr:colOff>231321</xdr:colOff>
      <xdr:row>40</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49942E50-E53B-8C01-5975-D8DD9CE01254}"/>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Safety</a:t>
          </a:r>
        </a:p>
      </xdr:txBody>
    </xdr:sp>
    <xdr:clientData/>
  </xdr:twoCellAnchor>
  <xdr:twoCellAnchor>
    <xdr:from>
      <xdr:col>1</xdr:col>
      <xdr:colOff>431346</xdr:colOff>
      <xdr:row>41</xdr:row>
      <xdr:rowOff>83001</xdr:rowOff>
    </xdr:from>
    <xdr:to>
      <xdr:col>2</xdr:col>
      <xdr:colOff>231321</xdr:colOff>
      <xdr:row>43</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E0959672-808C-36B2-7ABB-1900A24C6523}"/>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Our People</a:t>
          </a:r>
        </a:p>
      </xdr:txBody>
    </xdr:sp>
    <xdr:clientData/>
  </xdr:twoCellAnchor>
  <xdr:twoCellAnchor>
    <xdr:from>
      <xdr:col>1</xdr:col>
      <xdr:colOff>431346</xdr:colOff>
      <xdr:row>49</xdr:row>
      <xdr:rowOff>121101</xdr:rowOff>
    </xdr:from>
    <xdr:to>
      <xdr:col>2</xdr:col>
      <xdr:colOff>231321</xdr:colOff>
      <xdr:row>51</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E6D9FCA-EFE1-B177-F6A5-304781F8AFB4}"/>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Responsibility</a:t>
          </a:r>
        </a:p>
      </xdr:txBody>
    </xdr:sp>
    <xdr:clientData/>
  </xdr:twoCellAnchor>
  <xdr:twoCellAnchor>
    <xdr:from>
      <xdr:col>1</xdr:col>
      <xdr:colOff>840921</xdr:colOff>
      <xdr:row>43</xdr:row>
      <xdr:rowOff>92526</xdr:rowOff>
    </xdr:from>
    <xdr:to>
      <xdr:col>2</xdr:col>
      <xdr:colOff>642257</xdr:colOff>
      <xdr:row>45</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5D2A53D2-CAF3-F893-3FDF-76A9C2875F45}"/>
            </a:ext>
          </a:extLst>
        </xdr:cNvPr>
        <xdr:cNvSpPr txBox="1"/>
      </xdr:nvSpPr>
      <xdr:spPr>
        <a:xfrm>
          <a:off x="1602921" y="8245926"/>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Employment</a:t>
          </a:r>
        </a:p>
      </xdr:txBody>
    </xdr:sp>
    <xdr:clientData/>
  </xdr:twoCellAnchor>
  <xdr:twoCellAnchor>
    <xdr:from>
      <xdr:col>1</xdr:col>
      <xdr:colOff>840921</xdr:colOff>
      <xdr:row>45</xdr:row>
      <xdr:rowOff>61910</xdr:rowOff>
    </xdr:from>
    <xdr:to>
      <xdr:col>2</xdr:col>
      <xdr:colOff>642257</xdr:colOff>
      <xdr:row>46</xdr:row>
      <xdr:rowOff>176210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5E264A8-3DC2-1C50-A2DC-9A40E3D4B051}"/>
            </a:ext>
          </a:extLst>
        </xdr:cNvPr>
        <xdr:cNvSpPr txBox="1"/>
      </xdr:nvSpPr>
      <xdr:spPr>
        <a:xfrm>
          <a:off x="1602921" y="8596310"/>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Retention</a:t>
          </a:r>
        </a:p>
      </xdr:txBody>
    </xdr:sp>
    <xdr:clientData/>
  </xdr:twoCellAnchor>
  <xdr:twoCellAnchor>
    <xdr:from>
      <xdr:col>1</xdr:col>
      <xdr:colOff>840921</xdr:colOff>
      <xdr:row>47</xdr:row>
      <xdr:rowOff>31294</xdr:rowOff>
    </xdr:from>
    <xdr:to>
      <xdr:col>2</xdr:col>
      <xdr:colOff>642257</xdr:colOff>
      <xdr:row>48</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A63F2B16-BBE6-0BB1-8318-30EBA1A5068B}"/>
            </a:ext>
          </a:extLst>
        </xdr:cNvPr>
        <xdr:cNvSpPr txBox="1"/>
      </xdr:nvSpPr>
      <xdr:spPr>
        <a:xfrm>
          <a:off x="1602921" y="8946694"/>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Training</a:t>
          </a:r>
        </a:p>
      </xdr:txBody>
    </xdr:sp>
    <xdr:clientData/>
  </xdr:twoCellAnchor>
  <xdr:twoCellAnchor>
    <xdr:from>
      <xdr:col>0</xdr:col>
      <xdr:colOff>462643</xdr:colOff>
      <xdr:row>19</xdr:row>
      <xdr:rowOff>163286</xdr:rowOff>
    </xdr:from>
    <xdr:to>
      <xdr:col>10</xdr:col>
      <xdr:colOff>176893</xdr:colOff>
      <xdr:row>19</xdr:row>
      <xdr:rowOff>190500</xdr:rowOff>
    </xdr:to>
    <xdr:cxnSp macro="">
      <xdr:nvCxnSpPr>
        <xdr:cNvPr id="27" name="Straight Connector 26">
          <a:extLst>
            <a:ext uri="{FF2B5EF4-FFF2-40B4-BE49-F238E27FC236}">
              <a16:creationId xmlns:a16="http://schemas.microsoft.com/office/drawing/2014/main" id="{EC587A92-CB89-49F8-D856-9281CC47A044}"/>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20</xdr:row>
      <xdr:rowOff>142875</xdr:rowOff>
    </xdr:from>
    <xdr:to>
      <xdr:col>1</xdr:col>
      <xdr:colOff>266700</xdr:colOff>
      <xdr:row>22</xdr:row>
      <xdr:rowOff>142875</xdr:rowOff>
    </xdr:to>
    <xdr:pic>
      <xdr:nvPicPr>
        <xdr:cNvPr id="34" name="Graphic 33" descr="Upward trend with solid fill">
          <a:extLst>
            <a:ext uri="{FF2B5EF4-FFF2-40B4-BE49-F238E27FC236}">
              <a16:creationId xmlns:a16="http://schemas.microsoft.com/office/drawing/2014/main" id="{BB14BBBB-1C13-5F4C-E480-75FB3340A2BC}"/>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23</xdr:row>
      <xdr:rowOff>95250</xdr:rowOff>
    </xdr:from>
    <xdr:to>
      <xdr:col>1</xdr:col>
      <xdr:colOff>266700</xdr:colOff>
      <xdr:row>25</xdr:row>
      <xdr:rowOff>95250</xdr:rowOff>
    </xdr:to>
    <xdr:pic>
      <xdr:nvPicPr>
        <xdr:cNvPr id="35" name="Graphic 34" descr="Users with solid fill">
          <a:extLst>
            <a:ext uri="{FF2B5EF4-FFF2-40B4-BE49-F238E27FC236}">
              <a16:creationId xmlns:a16="http://schemas.microsoft.com/office/drawing/2014/main" id="{449095D1-BC8A-456C-926B-C278895F63DD}"/>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26</xdr:row>
      <xdr:rowOff>38101</xdr:rowOff>
    </xdr:from>
    <xdr:to>
      <xdr:col>1</xdr:col>
      <xdr:colOff>219074</xdr:colOff>
      <xdr:row>28</xdr:row>
      <xdr:rowOff>0</xdr:rowOff>
    </xdr:to>
    <xdr:pic>
      <xdr:nvPicPr>
        <xdr:cNvPr id="36" name="Graphic 35" descr="Leaf with solid fill">
          <a:extLst>
            <a:ext uri="{FF2B5EF4-FFF2-40B4-BE49-F238E27FC236}">
              <a16:creationId xmlns:a16="http://schemas.microsoft.com/office/drawing/2014/main" id="{EB88F527-C69E-BB6E-AAA1-F78ADD17E27A}"/>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38</xdr:row>
      <xdr:rowOff>66675</xdr:rowOff>
    </xdr:from>
    <xdr:to>
      <xdr:col>1</xdr:col>
      <xdr:colOff>266700</xdr:colOff>
      <xdr:row>40</xdr:row>
      <xdr:rowOff>66675</xdr:rowOff>
    </xdr:to>
    <xdr:pic>
      <xdr:nvPicPr>
        <xdr:cNvPr id="37" name="Graphic 36" descr="Construction worker male with solid fill">
          <a:extLst>
            <a:ext uri="{FF2B5EF4-FFF2-40B4-BE49-F238E27FC236}">
              <a16:creationId xmlns:a16="http://schemas.microsoft.com/office/drawing/2014/main" id="{BE51B13D-6D93-F4D4-0EB4-9ED7E03B8D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41</xdr:row>
      <xdr:rowOff>47625</xdr:rowOff>
    </xdr:from>
    <xdr:to>
      <xdr:col>1</xdr:col>
      <xdr:colOff>266700</xdr:colOff>
      <xdr:row>43</xdr:row>
      <xdr:rowOff>47625</xdr:rowOff>
    </xdr:to>
    <xdr:pic>
      <xdr:nvPicPr>
        <xdr:cNvPr id="38" name="Graphic 37" descr="Employee badge with solid fill">
          <a:extLst>
            <a:ext uri="{FF2B5EF4-FFF2-40B4-BE49-F238E27FC236}">
              <a16:creationId xmlns:a16="http://schemas.microsoft.com/office/drawing/2014/main" id="{2B8D588A-265D-3AB5-1A8D-C66FE1013164}"/>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49</xdr:row>
      <xdr:rowOff>76200</xdr:rowOff>
    </xdr:from>
    <xdr:to>
      <xdr:col>1</xdr:col>
      <xdr:colOff>266700</xdr:colOff>
      <xdr:row>51</xdr:row>
      <xdr:rowOff>76200</xdr:rowOff>
    </xdr:to>
    <xdr:pic>
      <xdr:nvPicPr>
        <xdr:cNvPr id="39" name="Graphic 38" descr="Clipboard Ticked with solid fill">
          <a:extLst>
            <a:ext uri="{FF2B5EF4-FFF2-40B4-BE49-F238E27FC236}">
              <a16:creationId xmlns:a16="http://schemas.microsoft.com/office/drawing/2014/main" id="{EF9CC003-2B5B-3E36-6594-446864B99A97}"/>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607402</xdr:colOff>
      <xdr:row>18</xdr:row>
      <xdr:rowOff>118760</xdr:rowOff>
    </xdr:to>
    <xdr:pic>
      <xdr:nvPicPr>
        <xdr:cNvPr id="13" name="Picture 12">
          <a:extLst>
            <a:ext uri="{FF2B5EF4-FFF2-40B4-BE49-F238E27FC236}">
              <a16:creationId xmlns:a16="http://schemas.microsoft.com/office/drawing/2014/main" id="{964B8870-A4C8-391A-F758-4427338BD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306FBEA4-7711-45E4-936A-53BC4679068A}"/>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61285</xdr:rowOff>
    </xdr:from>
    <xdr:to>
      <xdr:col>6</xdr:col>
      <xdr:colOff>761999</xdr:colOff>
      <xdr:row>9</xdr:row>
      <xdr:rowOff>185110</xdr:rowOff>
    </xdr:to>
    <xdr:sp macro="" textlink="">
      <xdr:nvSpPr>
        <xdr:cNvPr id="12" name="TextBox 11">
          <a:extLst>
            <a:ext uri="{FF2B5EF4-FFF2-40B4-BE49-F238E27FC236}">
              <a16:creationId xmlns:a16="http://schemas.microsoft.com/office/drawing/2014/main" id="{E9053980-E089-45C6-ACB5-33F06A72A261}"/>
            </a:ext>
          </a:extLst>
        </xdr:cNvPr>
        <xdr:cNvSpPr txBox="1"/>
      </xdr:nvSpPr>
      <xdr:spPr>
        <a:xfrm>
          <a:off x="19050" y="823285"/>
          <a:ext cx="9353549"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Health, Safety and Well-being</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2FEAAAA7-EC69-C089-AC55-38A953146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EAFABFA2-4E05-48BB-86F2-5C7C2D9CD1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1D46FD9-D257-4E35-B2C2-01DD5616D76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3</xdr:row>
      <xdr:rowOff>184337</xdr:rowOff>
    </xdr:from>
    <xdr:to>
      <xdr:col>6</xdr:col>
      <xdr:colOff>342899</xdr:colOff>
      <xdr:row>9</xdr:row>
      <xdr:rowOff>47625</xdr:rowOff>
    </xdr:to>
    <xdr:sp macro="" textlink="">
      <xdr:nvSpPr>
        <xdr:cNvPr id="6" name="TextBox 5">
          <a:extLst>
            <a:ext uri="{FF2B5EF4-FFF2-40B4-BE49-F238E27FC236}">
              <a16:creationId xmlns:a16="http://schemas.microsoft.com/office/drawing/2014/main" id="{91AE282D-FA92-45A3-8141-AC7B514173FB}"/>
            </a:ext>
          </a:extLst>
        </xdr:cNvPr>
        <xdr:cNvSpPr txBox="1"/>
      </xdr:nvSpPr>
      <xdr:spPr>
        <a:xfrm>
          <a:off x="19050" y="784412"/>
          <a:ext cx="3981449" cy="1063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Our</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People</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5A6BF083-C99C-4076-8F01-978F76DC8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219075</xdr:colOff>
      <xdr:row>2</xdr:row>
      <xdr:rowOff>19050</xdr:rowOff>
    </xdr:from>
    <xdr:to>
      <xdr:col>9</xdr:col>
      <xdr:colOff>752475</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E25F751-5939-403D-A5FB-FAF20DC49E15}"/>
            </a:ext>
          </a:extLst>
        </xdr:cNvPr>
        <xdr:cNvSpPr/>
      </xdr:nvSpPr>
      <xdr:spPr>
        <a:xfrm>
          <a:off x="787717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A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B98506E-8F21-441D-8D4A-C02869218427}"/>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B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E8C0783-16F2-4A5A-BF89-B50A031305F7}"/>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4</xdr:row>
      <xdr:rowOff>182192</xdr:rowOff>
    </xdr:from>
    <xdr:to>
      <xdr:col>13</xdr:col>
      <xdr:colOff>533400</xdr:colOff>
      <xdr:row>18</xdr:row>
      <xdr:rowOff>82727</xdr:rowOff>
    </xdr:to>
    <xdr:pic>
      <xdr:nvPicPr>
        <xdr:cNvPr id="6" name="Picture 5">
          <a:extLst>
            <a:ext uri="{FF2B5EF4-FFF2-40B4-BE49-F238E27FC236}">
              <a16:creationId xmlns:a16="http://schemas.microsoft.com/office/drawing/2014/main" id="{79869A3B-282F-A3DE-C4E7-C9CEE7F1C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4192"/>
          <a:ext cx="10820399" cy="246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F363D3A6-EABD-48CE-B75C-1EC332D89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609600</xdr:colOff>
      <xdr:row>2</xdr:row>
      <xdr:rowOff>28575</xdr:rowOff>
    </xdr:from>
    <xdr:to>
      <xdr:col>14</xdr:col>
      <xdr:colOff>7619</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DF45156-2028-4386-8DB6-721F57B0D945}"/>
            </a:ext>
          </a:extLst>
        </xdr:cNvPr>
        <xdr:cNvSpPr/>
      </xdr:nvSpPr>
      <xdr:spPr>
        <a:xfrm>
          <a:off x="9555480" y="409575"/>
          <a:ext cx="1272539"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108137</xdr:rowOff>
    </xdr:from>
    <xdr:to>
      <xdr:col>6</xdr:col>
      <xdr:colOff>0</xdr:colOff>
      <xdr:row>9</xdr:row>
      <xdr:rowOff>161925</xdr:rowOff>
    </xdr:to>
    <xdr:sp macro="" textlink="">
      <xdr:nvSpPr>
        <xdr:cNvPr id="5" name="TextBox 4">
          <a:extLst>
            <a:ext uri="{FF2B5EF4-FFF2-40B4-BE49-F238E27FC236}">
              <a16:creationId xmlns:a16="http://schemas.microsoft.com/office/drawing/2014/main" id="{CB62CE91-D669-483E-B108-F9CCF43E72D8}"/>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152400</xdr:colOff>
      <xdr:row>2</xdr:row>
      <xdr:rowOff>38100</xdr:rowOff>
    </xdr:from>
    <xdr:to>
      <xdr:col>8</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C6371F44-0C6A-0F41-EFB0-E9ED84FAAD61}"/>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978F28E5-CABA-4078-BF92-410C0F467F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85254BE-50B4-4D05-9644-F7C9A133C61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EE79ECA9-BDBB-6A93-0BC8-8B442E2094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AE710BF8-0831-4D6F-BB8F-610F245F033A}"/>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Communities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55BDD012-44ED-1BA6-B7AC-886B8666A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46426C1E-407D-4947-9D70-0042FB3C96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B1DE9EC-5C00-405F-A51E-A5D281786C82}"/>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62417</xdr:rowOff>
    </xdr:from>
    <xdr:to>
      <xdr:col>6</xdr:col>
      <xdr:colOff>342899</xdr:colOff>
      <xdr:row>9</xdr:row>
      <xdr:rowOff>116205</xdr:rowOff>
    </xdr:to>
    <xdr:sp macro="" textlink="">
      <xdr:nvSpPr>
        <xdr:cNvPr id="6" name="TextBox 5">
          <a:extLst>
            <a:ext uri="{FF2B5EF4-FFF2-40B4-BE49-F238E27FC236}">
              <a16:creationId xmlns:a16="http://schemas.microsoft.com/office/drawing/2014/main" id="{7284EA5B-6FD8-4A98-B43A-862EBB2DB442}"/>
            </a:ext>
          </a:extLst>
        </xdr:cNvPr>
        <xdr:cNvSpPr txBox="1"/>
      </xdr:nvSpPr>
      <xdr:spPr>
        <a:xfrm>
          <a:off x="19050" y="824417"/>
          <a:ext cx="4484369" cy="9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Environment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3B14BA4-A0B0-45CC-942B-4B1658F21E83}"/>
            </a:ext>
            <a:ext uri="{147F2762-F138-4A5C-976F-8EAC2B608ADB}">
              <a16:predDERef xmlns:a16="http://schemas.microsoft.com/office/drawing/2014/main" pred="{00000000-0008-0000-0300-000002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DD60E99-A2FC-4291-A732-20AF47848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1114425</xdr:colOff>
      <xdr:row>1</xdr:row>
      <xdr:rowOff>171450</xdr:rowOff>
    </xdr:from>
    <xdr:to>
      <xdr:col>9</xdr:col>
      <xdr:colOff>0</xdr:colOff>
      <xdr:row>2</xdr:row>
      <xdr:rowOff>276225</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5C21452B-9391-4B64-A87F-6926FEBDD673}"/>
            </a:ext>
            <a:ext uri="{147F2762-F138-4A5C-976F-8EAC2B608ADB}">
              <a16:predDERef xmlns:a16="http://schemas.microsoft.com/office/drawing/2014/main" pred="{0DD60E99-A2FC-4291-A732-20AF47848676}"/>
            </a:ext>
          </a:extLst>
        </xdr:cNvPr>
        <xdr:cNvSpPr/>
      </xdr:nvSpPr>
      <xdr:spPr>
        <a:xfrm>
          <a:off x="118681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1280583</xdr:colOff>
      <xdr:row>3</xdr:row>
      <xdr:rowOff>156227</xdr:rowOff>
    </xdr:to>
    <xdr:pic>
      <xdr:nvPicPr>
        <xdr:cNvPr id="2" name="Picture 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34AC17E4-406D-42BD-8634-061B5B451194}"/>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358140</xdr:colOff>
      <xdr:row>1</xdr:row>
      <xdr:rowOff>104775</xdr:rowOff>
    </xdr:from>
    <xdr:to>
      <xdr:col>9</xdr:col>
      <xdr:colOff>9525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00FEF43-D94C-4BE6-8EE2-B7C60EA2C522}"/>
            </a:ext>
          </a:extLst>
        </xdr:cNvPr>
        <xdr:cNvSpPr/>
      </xdr:nvSpPr>
      <xdr:spPr>
        <a:xfrm>
          <a:off x="6431280" y="295275"/>
          <a:ext cx="12973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3784E5CC-6695-4DA3-AA34-561B4F777C5E}"/>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risa Urbina" id="{278E2E75-C718-456C-8EE8-66E337F1F744}" userId="S::brisa.urbina@hocplc.com::09a35f59-2452-4139-b767-db1bc791d01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21" dT="2026-01-21T16:53:35.71" personId="{278E2E75-C718-456C-8EE8-66E337F1F744}" id="{1A030F99-DD06-4DF8-99BD-DBF6C4C44BFB}">
    <text>ESG KPIs: Falta dato de la HC 2025
Communities: OK
Water: Solo falta datos de MR y SJ
Safety: Falta la última tabla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showGridLines="0" tabSelected="1" zoomScale="90" zoomScaleNormal="90" workbookViewId="0">
      <selection activeCell="A13" sqref="A13"/>
    </sheetView>
  </sheetViews>
  <sheetFormatPr baseColWidth="10" defaultColWidth="11.44140625" defaultRowHeight="14.4"/>
  <cols>
    <col min="2" max="2" width="33.33203125" customWidth="1"/>
  </cols>
  <sheetData>
    <row r="1" spans="1:11">
      <c r="A1" s="80"/>
      <c r="B1" s="80"/>
      <c r="C1" s="80"/>
      <c r="D1" s="80"/>
      <c r="E1" s="80"/>
      <c r="F1" s="80"/>
      <c r="G1" s="80"/>
      <c r="H1" s="80"/>
      <c r="I1" s="80"/>
      <c r="J1" s="80"/>
      <c r="K1" s="80"/>
    </row>
    <row r="2" spans="1:11">
      <c r="A2" s="80"/>
      <c r="B2" s="80"/>
      <c r="C2" s="80"/>
      <c r="D2" s="80"/>
      <c r="E2" s="80"/>
      <c r="F2" s="80"/>
      <c r="G2" s="80"/>
      <c r="H2" s="80"/>
      <c r="I2" s="80"/>
      <c r="J2" s="80"/>
      <c r="K2" s="80"/>
    </row>
    <row r="3" spans="1:11">
      <c r="A3" s="80"/>
      <c r="B3" s="80"/>
      <c r="C3" s="80"/>
      <c r="D3" s="80"/>
      <c r="E3" s="80"/>
      <c r="F3" s="80"/>
      <c r="G3" s="80"/>
      <c r="H3" s="80"/>
      <c r="I3" s="80"/>
      <c r="J3" s="80"/>
      <c r="K3" s="80"/>
    </row>
    <row r="4" spans="1:11">
      <c r="A4" s="80"/>
      <c r="B4" s="80"/>
      <c r="C4" s="80"/>
      <c r="D4" s="80"/>
      <c r="E4" s="80"/>
      <c r="F4" s="80"/>
      <c r="G4" s="80"/>
      <c r="H4" s="80"/>
      <c r="I4" s="80"/>
      <c r="J4" s="80"/>
      <c r="K4" s="80"/>
    </row>
    <row r="5" spans="1:11">
      <c r="A5" s="80"/>
      <c r="B5" s="80"/>
      <c r="C5" s="80"/>
      <c r="D5" s="80"/>
      <c r="E5" s="80"/>
      <c r="F5" s="80"/>
      <c r="G5" s="80"/>
      <c r="H5" s="80"/>
      <c r="I5" s="80"/>
      <c r="J5" s="80"/>
      <c r="K5" s="80"/>
    </row>
    <row r="6" spans="1:11">
      <c r="A6" s="80"/>
      <c r="B6" s="80"/>
      <c r="C6" s="80"/>
      <c r="D6" s="80"/>
      <c r="E6" s="80"/>
      <c r="F6" s="80"/>
      <c r="G6" s="80"/>
      <c r="H6" s="80"/>
      <c r="I6" s="80"/>
      <c r="J6" s="80"/>
      <c r="K6" s="80"/>
    </row>
    <row r="7" spans="1:11">
      <c r="A7" s="80"/>
      <c r="B7" s="80"/>
      <c r="C7" s="80"/>
      <c r="D7" s="80"/>
      <c r="E7" s="80"/>
      <c r="F7" s="80"/>
      <c r="G7" s="80"/>
      <c r="H7" s="80"/>
      <c r="I7" s="80"/>
      <c r="J7" s="80"/>
      <c r="K7" s="80"/>
    </row>
    <row r="8" spans="1:11">
      <c r="A8" s="80"/>
      <c r="B8" s="81" t="s">
        <v>0</v>
      </c>
      <c r="C8" s="80"/>
      <c r="D8" s="80"/>
      <c r="E8" s="80"/>
      <c r="F8" s="80"/>
      <c r="G8" s="80"/>
      <c r="H8" s="80"/>
      <c r="I8" s="80"/>
      <c r="J8" s="80"/>
      <c r="K8" s="80"/>
    </row>
    <row r="9" spans="1:11">
      <c r="A9" s="100"/>
      <c r="B9" s="105"/>
      <c r="C9" s="100"/>
      <c r="D9" s="100"/>
      <c r="E9" s="100"/>
      <c r="F9" s="100"/>
      <c r="G9" s="100"/>
      <c r="H9" s="100"/>
      <c r="I9" s="100"/>
      <c r="J9" s="100"/>
      <c r="K9" s="100"/>
    </row>
    <row r="10" spans="1:11">
      <c r="A10" s="82"/>
      <c r="B10" s="83"/>
      <c r="C10" s="82"/>
      <c r="D10" s="82"/>
      <c r="E10" s="82"/>
      <c r="F10" s="82"/>
      <c r="G10" s="82"/>
      <c r="H10" s="82"/>
      <c r="I10" s="82"/>
      <c r="J10" s="82"/>
      <c r="K10" s="82"/>
    </row>
    <row r="11" spans="1:11">
      <c r="A11" s="82"/>
      <c r="B11" s="83"/>
      <c r="C11" s="82"/>
      <c r="D11" s="82"/>
      <c r="E11" s="82"/>
      <c r="F11" s="82"/>
      <c r="G11" s="82"/>
      <c r="H11" s="82"/>
      <c r="I11" s="82"/>
      <c r="J11" s="82"/>
      <c r="K11" s="82"/>
    </row>
    <row r="12" spans="1:11">
      <c r="A12" s="82"/>
      <c r="B12" s="83"/>
      <c r="C12" s="82"/>
      <c r="D12" s="82"/>
      <c r="E12" s="82"/>
      <c r="F12" s="82"/>
      <c r="G12" s="82"/>
      <c r="H12" s="82"/>
      <c r="I12" s="82"/>
      <c r="J12" s="82"/>
      <c r="K12" s="82"/>
    </row>
    <row r="13" spans="1:11">
      <c r="A13" s="82"/>
      <c r="B13" s="83"/>
      <c r="C13" s="82"/>
      <c r="D13" s="82"/>
      <c r="E13" s="82"/>
      <c r="F13" s="82"/>
      <c r="G13" s="82"/>
      <c r="H13" s="82"/>
      <c r="I13" s="82"/>
      <c r="J13" s="82"/>
      <c r="K13" s="82"/>
    </row>
    <row r="14" spans="1:11">
      <c r="A14" s="82"/>
      <c r="B14" s="83"/>
      <c r="C14" s="82"/>
      <c r="D14" s="82"/>
      <c r="E14" s="82"/>
      <c r="F14" s="82"/>
      <c r="G14" s="82"/>
      <c r="H14" s="82"/>
      <c r="I14" s="82"/>
      <c r="J14" s="82"/>
      <c r="K14" s="82"/>
    </row>
    <row r="15" spans="1:11">
      <c r="A15" s="82"/>
      <c r="B15" s="83"/>
      <c r="C15" s="82"/>
      <c r="D15" s="82"/>
      <c r="E15" s="82"/>
      <c r="F15" s="82"/>
      <c r="G15" s="82"/>
      <c r="H15" s="82"/>
      <c r="I15" s="82"/>
      <c r="J15" s="82"/>
      <c r="K15" s="82"/>
    </row>
    <row r="16" spans="1:11">
      <c r="A16" s="82"/>
      <c r="B16" s="83"/>
      <c r="C16" s="82"/>
      <c r="D16" s="82"/>
      <c r="E16" s="82"/>
      <c r="F16" s="82"/>
      <c r="G16" s="82"/>
      <c r="H16" s="82"/>
      <c r="I16" s="82"/>
      <c r="J16" s="82"/>
      <c r="K16" s="82"/>
    </row>
    <row r="17" spans="1:15">
      <c r="A17" s="82"/>
      <c r="B17" s="83"/>
      <c r="C17" s="82"/>
      <c r="D17" s="82"/>
      <c r="E17" s="82"/>
      <c r="F17" s="82"/>
      <c r="G17" s="82"/>
      <c r="H17" s="82"/>
      <c r="I17" s="82"/>
      <c r="J17" s="82"/>
      <c r="K17" s="82"/>
    </row>
    <row r="18" spans="1:15">
      <c r="A18" s="82"/>
      <c r="B18" s="83"/>
      <c r="C18" s="82"/>
      <c r="D18" s="82"/>
      <c r="E18" s="82"/>
      <c r="F18" s="82"/>
      <c r="G18" s="82"/>
      <c r="H18" s="82"/>
      <c r="I18" s="82"/>
      <c r="J18" s="82"/>
      <c r="K18" s="82"/>
    </row>
    <row r="19" spans="1:15">
      <c r="A19" s="82"/>
      <c r="B19" s="83"/>
      <c r="C19" s="82"/>
      <c r="D19" s="82"/>
      <c r="E19" s="82"/>
      <c r="F19" s="82"/>
      <c r="G19" s="82"/>
      <c r="H19" s="82"/>
      <c r="I19" s="82"/>
      <c r="J19" s="82"/>
      <c r="K19" s="82"/>
    </row>
    <row r="20" spans="1:15" ht="19.2">
      <c r="A20" s="82"/>
      <c r="B20" s="83"/>
      <c r="C20" s="82"/>
      <c r="D20" s="82"/>
      <c r="E20" s="82"/>
      <c r="F20" s="82"/>
      <c r="G20" s="82"/>
      <c r="H20" s="82"/>
      <c r="I20" s="82"/>
      <c r="J20" s="82"/>
      <c r="K20" s="82"/>
      <c r="O20" s="86"/>
    </row>
    <row r="21" spans="1:15">
      <c r="A21" s="82"/>
      <c r="B21" s="84"/>
      <c r="C21" s="82"/>
      <c r="D21" s="82"/>
      <c r="E21" s="82"/>
      <c r="F21" s="82"/>
      <c r="G21" s="82"/>
      <c r="H21" s="82"/>
      <c r="I21" s="82"/>
      <c r="J21" s="82"/>
      <c r="K21" s="82"/>
    </row>
    <row r="22" spans="1:15">
      <c r="A22" s="82"/>
      <c r="B22" s="84"/>
      <c r="C22" s="82"/>
      <c r="D22" s="82"/>
      <c r="E22" s="82"/>
      <c r="F22" s="82"/>
      <c r="G22" s="82"/>
      <c r="H22" s="82"/>
      <c r="I22" s="82"/>
      <c r="J22" s="82"/>
      <c r="K22" s="82"/>
    </row>
    <row r="23" spans="1:15">
      <c r="A23" s="82"/>
      <c r="B23" s="84"/>
      <c r="C23" s="82"/>
      <c r="D23" s="82"/>
      <c r="E23" s="82"/>
      <c r="F23" s="82"/>
      <c r="G23" s="82"/>
      <c r="H23" s="82"/>
      <c r="I23" s="82"/>
      <c r="J23" s="82"/>
      <c r="K23" s="82"/>
    </row>
    <row r="24" spans="1:15">
      <c r="A24" s="82"/>
      <c r="B24" s="83"/>
      <c r="C24" s="82"/>
      <c r="D24" s="82"/>
      <c r="E24" s="82"/>
      <c r="F24" s="82"/>
      <c r="G24" s="82"/>
      <c r="H24" s="82"/>
      <c r="I24" s="82"/>
      <c r="J24" s="82"/>
      <c r="K24" s="82"/>
    </row>
    <row r="25" spans="1:15">
      <c r="A25" s="82"/>
      <c r="B25" s="83"/>
      <c r="C25" s="82"/>
      <c r="D25" s="82"/>
      <c r="E25" s="82"/>
      <c r="F25" s="82"/>
      <c r="G25" s="82"/>
      <c r="H25" s="82"/>
      <c r="I25" s="82"/>
      <c r="J25" s="82"/>
      <c r="K25" s="82"/>
    </row>
    <row r="26" spans="1:15">
      <c r="A26" s="82"/>
      <c r="B26" s="83"/>
      <c r="C26" s="82"/>
      <c r="D26" s="82"/>
      <c r="E26" s="82"/>
      <c r="F26" s="82"/>
      <c r="G26" s="82"/>
      <c r="H26" s="82"/>
      <c r="I26" s="82"/>
      <c r="J26" s="82"/>
      <c r="K26" s="82"/>
    </row>
    <row r="27" spans="1:15">
      <c r="A27" s="82"/>
      <c r="B27" s="83"/>
      <c r="C27" s="82"/>
      <c r="D27" s="82"/>
      <c r="E27" s="82"/>
      <c r="F27" s="82"/>
      <c r="G27" s="82"/>
      <c r="H27" s="82"/>
      <c r="I27" s="82"/>
      <c r="J27" s="82"/>
      <c r="K27" s="82"/>
    </row>
    <row r="28" spans="1:15">
      <c r="A28" s="82"/>
      <c r="B28" s="83"/>
      <c r="C28" s="82"/>
      <c r="D28" s="82"/>
      <c r="E28" s="82"/>
      <c r="F28" s="82"/>
      <c r="G28" s="82"/>
      <c r="H28" s="82"/>
      <c r="I28" s="82"/>
      <c r="J28" s="82"/>
      <c r="K28" s="82"/>
    </row>
    <row r="29" spans="1:15">
      <c r="A29" s="82"/>
      <c r="B29" s="84"/>
      <c r="C29" s="82"/>
      <c r="D29" s="82"/>
      <c r="E29" s="82"/>
      <c r="F29" s="82"/>
      <c r="G29" s="82"/>
      <c r="H29" s="82"/>
      <c r="I29" s="82"/>
      <c r="J29" s="82"/>
      <c r="K29" s="82"/>
    </row>
    <row r="30" spans="1:15">
      <c r="A30" s="82"/>
      <c r="B30" s="84"/>
      <c r="C30" s="82"/>
      <c r="D30" s="82"/>
      <c r="E30" s="82"/>
      <c r="F30" s="82"/>
      <c r="G30" s="82"/>
      <c r="H30" s="82"/>
      <c r="I30" s="82"/>
      <c r="J30" s="82"/>
      <c r="K30" s="82"/>
    </row>
    <row r="31" spans="1:15">
      <c r="A31" s="82"/>
      <c r="B31" s="83"/>
      <c r="C31" s="82"/>
      <c r="D31" s="82"/>
      <c r="E31" s="82"/>
      <c r="F31" s="82"/>
      <c r="G31" s="82"/>
      <c r="H31" s="82"/>
      <c r="I31" s="82"/>
      <c r="J31" s="82"/>
      <c r="K31" s="82"/>
    </row>
    <row r="32" spans="1:15">
      <c r="A32" s="82"/>
      <c r="B32" s="83"/>
      <c r="C32" s="82"/>
      <c r="D32" s="82"/>
      <c r="E32" s="82"/>
      <c r="F32" s="82"/>
      <c r="G32" s="82"/>
      <c r="H32" s="82"/>
      <c r="I32" s="82"/>
      <c r="J32" s="82"/>
      <c r="K32" s="82"/>
    </row>
    <row r="33" spans="1:11">
      <c r="A33" s="82"/>
      <c r="B33" s="83"/>
      <c r="C33" s="82"/>
      <c r="D33" s="82"/>
      <c r="E33" s="82"/>
      <c r="F33" s="82"/>
      <c r="G33" s="82"/>
      <c r="H33" s="82"/>
      <c r="I33" s="82"/>
      <c r="J33" s="82"/>
      <c r="K33" s="82"/>
    </row>
    <row r="34" spans="1:11">
      <c r="A34" s="82"/>
      <c r="B34" s="84"/>
      <c r="C34" s="82"/>
      <c r="D34" s="82"/>
      <c r="E34" s="82"/>
      <c r="F34" s="82"/>
      <c r="G34" s="82"/>
      <c r="H34" s="82"/>
      <c r="I34" s="82"/>
      <c r="J34" s="82"/>
      <c r="K34" s="82"/>
    </row>
    <row r="35" spans="1:11">
      <c r="A35" s="82"/>
      <c r="B35" s="83"/>
      <c r="C35" s="82"/>
      <c r="D35" s="82"/>
      <c r="E35" s="82"/>
      <c r="F35" s="82"/>
      <c r="G35" s="82"/>
      <c r="H35" s="82"/>
      <c r="I35" s="82"/>
      <c r="J35" s="82"/>
      <c r="K35" s="82"/>
    </row>
    <row r="36" spans="1:11">
      <c r="A36" s="82"/>
      <c r="B36" s="82"/>
      <c r="C36" s="82"/>
      <c r="D36" s="82"/>
      <c r="E36" s="82"/>
      <c r="F36" s="82"/>
      <c r="G36" s="82"/>
      <c r="H36" s="82"/>
      <c r="I36" s="82"/>
      <c r="J36" s="82"/>
      <c r="K36" s="82"/>
    </row>
    <row r="37" spans="1:11">
      <c r="A37" s="82"/>
      <c r="B37" s="82"/>
      <c r="C37" s="82"/>
      <c r="D37" s="82"/>
      <c r="E37" s="82"/>
      <c r="F37" s="82"/>
      <c r="G37" s="82"/>
      <c r="H37" s="82"/>
      <c r="I37" s="82"/>
      <c r="J37" s="82"/>
      <c r="K37" s="82"/>
    </row>
    <row r="38" spans="1:11">
      <c r="A38" s="82"/>
      <c r="B38" s="82"/>
      <c r="C38" s="82"/>
      <c r="D38" s="82"/>
      <c r="E38" s="82"/>
      <c r="F38" s="82"/>
      <c r="G38" s="82"/>
      <c r="H38" s="82"/>
      <c r="I38" s="82"/>
      <c r="J38" s="82"/>
      <c r="K38" s="82"/>
    </row>
    <row r="39" spans="1:11">
      <c r="A39" s="82"/>
      <c r="B39" s="82"/>
      <c r="C39" s="82"/>
      <c r="D39" s="82"/>
      <c r="E39" s="82"/>
      <c r="F39" s="82"/>
      <c r="G39" s="82"/>
      <c r="H39" s="82"/>
      <c r="I39" s="82"/>
      <c r="J39" s="82"/>
      <c r="K39" s="82"/>
    </row>
    <row r="40" spans="1:11">
      <c r="A40" s="82"/>
      <c r="B40" s="82"/>
      <c r="C40" s="82"/>
      <c r="D40" s="82"/>
      <c r="E40" s="82"/>
      <c r="F40" s="82"/>
      <c r="G40" s="82"/>
      <c r="H40" s="82"/>
      <c r="I40" s="82"/>
      <c r="J40" s="82"/>
      <c r="K40" s="82"/>
    </row>
    <row r="41" spans="1:11">
      <c r="A41" s="82"/>
      <c r="B41" s="82"/>
      <c r="C41" s="82"/>
      <c r="D41" s="82"/>
      <c r="E41" s="82"/>
      <c r="F41" s="82"/>
      <c r="G41" s="82"/>
      <c r="H41" s="82"/>
      <c r="I41" s="82"/>
      <c r="J41" s="82"/>
      <c r="K41" s="82"/>
    </row>
    <row r="42" spans="1:11">
      <c r="A42" s="82"/>
      <c r="B42" s="85"/>
      <c r="C42" s="82"/>
      <c r="D42" s="82"/>
      <c r="E42" s="82"/>
      <c r="F42" s="82"/>
      <c r="G42" s="82"/>
      <c r="H42" s="82"/>
      <c r="I42" s="82"/>
      <c r="J42" s="82"/>
      <c r="K42" s="82"/>
    </row>
    <row r="43" spans="1:11">
      <c r="A43" s="82"/>
      <c r="B43" s="82"/>
      <c r="C43" s="82"/>
      <c r="D43" s="82"/>
      <c r="E43" s="82"/>
      <c r="F43" s="82"/>
      <c r="G43" s="82"/>
      <c r="H43" s="82"/>
      <c r="I43" s="82"/>
      <c r="J43" s="82"/>
      <c r="K43" s="82"/>
    </row>
    <row r="44" spans="1:11">
      <c r="A44" s="82"/>
      <c r="B44" s="82"/>
      <c r="C44" s="82"/>
      <c r="D44" s="82"/>
      <c r="E44" s="82"/>
      <c r="F44" s="82"/>
      <c r="G44" s="82"/>
      <c r="H44" s="82"/>
      <c r="I44" s="82"/>
      <c r="J44" s="82"/>
      <c r="K44" s="82"/>
    </row>
    <row r="45" spans="1:11">
      <c r="A45" s="82"/>
      <c r="B45" s="82"/>
      <c r="C45" s="82"/>
      <c r="D45" s="82"/>
      <c r="E45" s="82"/>
      <c r="F45" s="82"/>
      <c r="G45" s="82"/>
      <c r="H45" s="82"/>
      <c r="I45" s="82"/>
      <c r="J45" s="82"/>
      <c r="K45" s="82"/>
    </row>
    <row r="46" spans="1:11">
      <c r="A46" s="82"/>
      <c r="B46" s="82"/>
      <c r="C46" s="82"/>
      <c r="D46" s="82"/>
      <c r="E46" s="82"/>
      <c r="F46" s="82"/>
      <c r="G46" s="82"/>
      <c r="H46" s="82"/>
      <c r="I46" s="82"/>
      <c r="J46" s="82"/>
      <c r="K46" s="82"/>
    </row>
    <row r="47" spans="1:11">
      <c r="A47" s="82"/>
      <c r="B47" s="82"/>
      <c r="C47" s="82"/>
      <c r="D47" s="82"/>
      <c r="E47" s="82"/>
      <c r="F47" s="82"/>
      <c r="G47" s="82"/>
      <c r="H47" s="82"/>
      <c r="I47" s="82"/>
      <c r="J47" s="82"/>
      <c r="K47" s="82"/>
    </row>
    <row r="48" spans="1:11">
      <c r="A48" s="82"/>
      <c r="B48" s="82"/>
      <c r="C48" s="82"/>
      <c r="D48" s="82"/>
      <c r="E48" s="82"/>
      <c r="F48" s="82"/>
      <c r="G48" s="82"/>
      <c r="H48" s="82"/>
      <c r="I48" s="82"/>
      <c r="J48" s="82"/>
      <c r="K48" s="82"/>
    </row>
    <row r="49" spans="1:11">
      <c r="A49" s="82"/>
      <c r="B49" s="82"/>
      <c r="C49" s="82"/>
      <c r="D49" s="82"/>
      <c r="E49" s="82"/>
      <c r="F49" s="82"/>
      <c r="G49" s="82"/>
      <c r="H49" s="82"/>
      <c r="I49" s="82"/>
      <c r="J49" s="82"/>
      <c r="K49" s="82"/>
    </row>
    <row r="50" spans="1:11">
      <c r="A50" s="82"/>
      <c r="B50" s="82"/>
      <c r="C50" s="82"/>
      <c r="D50" s="82"/>
      <c r="E50" s="82"/>
      <c r="F50" s="82"/>
      <c r="G50" s="82"/>
      <c r="H50" s="82"/>
      <c r="I50" s="82"/>
      <c r="J50" s="82"/>
      <c r="K50" s="82"/>
    </row>
    <row r="51" spans="1:11">
      <c r="A51" s="82"/>
      <c r="B51" s="82"/>
      <c r="C51" s="82"/>
      <c r="D51" s="82"/>
      <c r="E51" s="82"/>
      <c r="F51" s="82"/>
      <c r="G51" s="82"/>
      <c r="H51" s="82"/>
      <c r="I51" s="82"/>
      <c r="J51" s="82"/>
      <c r="K51" s="82"/>
    </row>
    <row r="52" spans="1:11">
      <c r="A52" s="82"/>
      <c r="B52" s="82"/>
      <c r="C52" s="82"/>
      <c r="D52" s="82"/>
      <c r="E52" s="82"/>
      <c r="F52" s="82"/>
      <c r="G52" s="82"/>
      <c r="H52" s="82"/>
      <c r="I52" s="82"/>
      <c r="J52" s="82"/>
      <c r="K52" s="82"/>
    </row>
    <row r="53" spans="1:11">
      <c r="A53" s="82"/>
      <c r="B53" s="82"/>
      <c r="C53" s="82"/>
      <c r="D53" s="82"/>
      <c r="E53" s="82"/>
      <c r="F53" s="82"/>
      <c r="G53" s="82"/>
      <c r="H53" s="82"/>
      <c r="I53" s="82"/>
      <c r="J53" s="82"/>
      <c r="K53" s="82"/>
    </row>
    <row r="54" spans="1:11">
      <c r="A54" s="82"/>
      <c r="B54" s="82"/>
      <c r="C54" s="82"/>
      <c r="D54" s="82"/>
      <c r="E54" s="82"/>
      <c r="F54" s="82"/>
      <c r="G54" s="82"/>
      <c r="H54" s="82"/>
      <c r="I54" s="82"/>
      <c r="J54" s="82"/>
      <c r="K54" s="82"/>
    </row>
    <row r="55" spans="1:11">
      <c r="A55" s="82"/>
      <c r="B55" s="82"/>
      <c r="C55" s="82"/>
      <c r="D55" s="82"/>
      <c r="E55" s="82"/>
      <c r="F55" s="82"/>
      <c r="G55" s="82"/>
      <c r="H55" s="82"/>
      <c r="I55" s="82"/>
      <c r="J55" s="82"/>
      <c r="K55" s="82"/>
    </row>
    <row r="56" spans="1:11">
      <c r="A56" s="82"/>
      <c r="B56" s="82"/>
      <c r="C56" s="82"/>
      <c r="D56" s="82"/>
      <c r="E56" s="82"/>
      <c r="F56" s="82"/>
      <c r="G56" s="82"/>
      <c r="H56" s="82"/>
      <c r="I56" s="82"/>
      <c r="J56" s="82"/>
      <c r="K56" s="82"/>
    </row>
    <row r="57" spans="1:11">
      <c r="A57" s="82"/>
      <c r="B57" s="82"/>
      <c r="C57" s="82"/>
      <c r="D57" s="82"/>
      <c r="E57" s="82"/>
      <c r="F57" s="82"/>
      <c r="G57" s="82"/>
      <c r="H57" s="82"/>
      <c r="I57" s="82"/>
      <c r="J57" s="82"/>
      <c r="K57" s="82"/>
    </row>
    <row r="58" spans="1:11">
      <c r="A58" s="82"/>
      <c r="B58" s="82"/>
      <c r="C58" s="82"/>
      <c r="D58" s="82"/>
      <c r="E58" s="82"/>
      <c r="F58" s="82"/>
      <c r="G58" s="82"/>
      <c r="H58" s="82"/>
      <c r="I58" s="82"/>
      <c r="J58" s="82"/>
      <c r="K58" s="82"/>
    </row>
    <row r="59" spans="1:11">
      <c r="A59" s="82"/>
      <c r="B59" s="82"/>
      <c r="C59" s="82"/>
      <c r="D59" s="82"/>
      <c r="E59" s="82"/>
      <c r="F59" s="82"/>
      <c r="G59" s="82"/>
      <c r="H59" s="82"/>
      <c r="I59" s="82"/>
      <c r="J59" s="82"/>
      <c r="K59" s="82"/>
    </row>
    <row r="60" spans="1:11">
      <c r="A60" s="82"/>
      <c r="B60" s="82"/>
      <c r="C60" s="82"/>
      <c r="D60" s="82"/>
      <c r="E60" s="82"/>
      <c r="F60" s="82"/>
      <c r="G60" s="82"/>
      <c r="H60" s="82"/>
      <c r="I60" s="82"/>
      <c r="J60" s="82"/>
      <c r="K60" s="82"/>
    </row>
    <row r="61" spans="1:11">
      <c r="A61" s="82"/>
      <c r="B61" s="82"/>
      <c r="C61" s="82"/>
      <c r="D61" s="82"/>
      <c r="E61" s="82"/>
      <c r="F61" s="82"/>
      <c r="G61" s="82"/>
      <c r="H61" s="82"/>
      <c r="I61" s="82"/>
      <c r="J61" s="82"/>
      <c r="K61" s="82"/>
    </row>
    <row r="62" spans="1:11">
      <c r="A62" s="82"/>
      <c r="B62" s="82"/>
      <c r="C62" s="82"/>
      <c r="D62" s="82"/>
      <c r="E62" s="82"/>
      <c r="F62" s="82"/>
      <c r="G62" s="82"/>
      <c r="H62" s="82"/>
      <c r="I62" s="82"/>
      <c r="J62" s="82"/>
      <c r="K62" s="82"/>
    </row>
    <row r="63" spans="1:11">
      <c r="A63" s="82"/>
      <c r="B63" s="82"/>
      <c r="C63" s="82"/>
      <c r="D63" s="82"/>
      <c r="E63" s="82"/>
      <c r="F63" s="82"/>
      <c r="G63" s="82"/>
      <c r="H63" s="82"/>
      <c r="I63" s="82"/>
      <c r="J63" s="82"/>
      <c r="K63" s="82"/>
    </row>
    <row r="64" spans="1:11">
      <c r="A64" s="82"/>
      <c r="B64" s="82"/>
      <c r="C64" s="82"/>
      <c r="D64" s="82"/>
      <c r="E64" s="82"/>
      <c r="F64" s="82"/>
      <c r="G64" s="82"/>
      <c r="H64" s="82"/>
      <c r="I64" s="82"/>
      <c r="J64" s="82"/>
      <c r="K64" s="82"/>
    </row>
    <row r="65" spans="1:11">
      <c r="A65" s="82"/>
      <c r="B65" s="82"/>
      <c r="C65" s="82"/>
      <c r="D65" s="82"/>
      <c r="E65" s="82"/>
      <c r="F65" s="82"/>
      <c r="G65" s="82"/>
      <c r="H65" s="82"/>
      <c r="I65" s="82"/>
      <c r="J65" s="82"/>
      <c r="K65" s="82"/>
    </row>
    <row r="66" spans="1:11">
      <c r="A66" s="82"/>
      <c r="B66" s="82"/>
      <c r="C66" s="82"/>
      <c r="D66" s="82"/>
      <c r="E66" s="82"/>
      <c r="F66" s="82"/>
      <c r="G66" s="82"/>
      <c r="H66" s="82"/>
      <c r="I66" s="82"/>
      <c r="J66" s="82"/>
      <c r="K66" s="82"/>
    </row>
    <row r="67" spans="1:11">
      <c r="A67" s="82"/>
      <c r="B67" s="82"/>
      <c r="C67" s="82"/>
      <c r="D67" s="82"/>
      <c r="E67" s="82"/>
      <c r="F67" s="82"/>
      <c r="G67" s="82"/>
      <c r="H67" s="82"/>
      <c r="I67" s="82"/>
      <c r="J67" s="82"/>
      <c r="K67" s="82"/>
    </row>
    <row r="68" spans="1:11">
      <c r="A68" s="82"/>
      <c r="B68" s="82"/>
      <c r="C68" s="82"/>
      <c r="D68" s="82"/>
      <c r="E68" s="82"/>
      <c r="F68" s="82"/>
      <c r="G68" s="82"/>
      <c r="H68" s="82"/>
      <c r="I68" s="82"/>
      <c r="J68" s="82"/>
      <c r="K68" s="82"/>
    </row>
    <row r="69" spans="1:11">
      <c r="A69" s="82"/>
      <c r="B69" s="82"/>
      <c r="C69" s="82"/>
      <c r="D69" s="82"/>
      <c r="E69" s="82"/>
      <c r="F69" s="82"/>
      <c r="G69" s="82"/>
      <c r="H69" s="82"/>
      <c r="I69" s="82"/>
      <c r="J69" s="82"/>
      <c r="K69" s="82"/>
    </row>
    <row r="70" spans="1:11">
      <c r="A70" s="82"/>
      <c r="B70" s="82"/>
      <c r="C70" s="82"/>
      <c r="D70" s="82"/>
      <c r="E70" s="82"/>
      <c r="F70" s="82"/>
      <c r="G70" s="82"/>
      <c r="H70" s="82"/>
      <c r="I70" s="82"/>
      <c r="J70" s="82"/>
      <c r="K70" s="82"/>
    </row>
    <row r="71" spans="1:11">
      <c r="A71" s="82"/>
      <c r="B71" s="82"/>
      <c r="C71" s="82"/>
      <c r="D71" s="82"/>
      <c r="E71" s="82"/>
      <c r="F71" s="82"/>
      <c r="G71" s="82"/>
      <c r="H71" s="82"/>
      <c r="I71" s="82"/>
      <c r="J71" s="82"/>
      <c r="K71" s="82"/>
    </row>
    <row r="72" spans="1:11">
      <c r="A72" s="82"/>
      <c r="B72" s="82"/>
      <c r="C72" s="82"/>
      <c r="D72" s="82"/>
      <c r="E72" s="82"/>
      <c r="F72" s="82"/>
      <c r="G72" s="82"/>
      <c r="H72" s="82"/>
      <c r="I72" s="82"/>
      <c r="J72" s="82"/>
      <c r="K72" s="82"/>
    </row>
    <row r="73" spans="1:11">
      <c r="A73" s="82"/>
      <c r="B73" s="82"/>
      <c r="C73" s="82"/>
      <c r="D73" s="82"/>
      <c r="E73" s="82"/>
      <c r="F73" s="82"/>
      <c r="G73" s="82"/>
      <c r="H73" s="82"/>
      <c r="I73" s="82"/>
      <c r="J73" s="82"/>
      <c r="K73" s="82"/>
    </row>
    <row r="74" spans="1:11">
      <c r="A74" s="82"/>
      <c r="B74" s="82"/>
      <c r="C74" s="82"/>
      <c r="D74" s="82"/>
      <c r="E74" s="82"/>
      <c r="F74" s="82"/>
      <c r="G74" s="82"/>
      <c r="H74" s="82"/>
      <c r="I74" s="82"/>
      <c r="J74" s="82"/>
      <c r="K74" s="82"/>
    </row>
    <row r="75" spans="1:11">
      <c r="A75" s="82"/>
      <c r="B75" s="82"/>
      <c r="C75" s="82"/>
      <c r="D75" s="82"/>
      <c r="E75" s="82"/>
      <c r="F75" s="82"/>
      <c r="G75" s="82"/>
      <c r="H75" s="82"/>
      <c r="I75" s="82"/>
      <c r="J75" s="82"/>
      <c r="K75" s="82"/>
    </row>
    <row r="76" spans="1:11">
      <c r="A76" s="82"/>
      <c r="B76" s="82"/>
      <c r="C76" s="82"/>
      <c r="D76" s="82"/>
      <c r="E76" s="82"/>
      <c r="F76" s="82"/>
      <c r="G76" s="82"/>
      <c r="H76" s="82"/>
      <c r="I76" s="82"/>
      <c r="J76" s="82"/>
      <c r="K76" s="82"/>
    </row>
    <row r="77" spans="1:11">
      <c r="A77" s="82"/>
      <c r="B77" s="82"/>
      <c r="C77" s="82"/>
      <c r="D77" s="82"/>
      <c r="E77" s="82"/>
      <c r="F77" s="82"/>
      <c r="G77" s="82"/>
      <c r="H77" s="82"/>
      <c r="I77" s="82"/>
      <c r="J77" s="82"/>
      <c r="K77" s="82"/>
    </row>
    <row r="78" spans="1:11">
      <c r="A78" s="82"/>
      <c r="B78" s="82"/>
      <c r="C78" s="82"/>
      <c r="D78" s="82"/>
      <c r="E78" s="82"/>
      <c r="F78" s="82"/>
      <c r="G78" s="82"/>
      <c r="H78" s="82"/>
      <c r="I78" s="82"/>
      <c r="J78" s="82"/>
      <c r="K78" s="82"/>
    </row>
    <row r="79" spans="1:11">
      <c r="A79" s="82"/>
      <c r="B79" s="82"/>
      <c r="C79" s="82"/>
      <c r="D79" s="82"/>
      <c r="E79" s="82"/>
      <c r="F79" s="82"/>
      <c r="G79" s="82"/>
      <c r="H79" s="82"/>
      <c r="I79" s="82"/>
      <c r="J79" s="82"/>
      <c r="K79" s="82"/>
    </row>
    <row r="80" spans="1:11">
      <c r="A80" s="82"/>
      <c r="B80" s="82"/>
      <c r="C80" s="82"/>
      <c r="D80" s="82"/>
      <c r="E80" s="82"/>
      <c r="F80" s="82"/>
      <c r="G80" s="82"/>
      <c r="H80" s="82"/>
      <c r="I80" s="82"/>
      <c r="J80" s="82"/>
      <c r="K80" s="82"/>
    </row>
    <row r="81" spans="1:11">
      <c r="A81" s="82"/>
      <c r="B81" s="82"/>
      <c r="C81" s="82"/>
      <c r="D81" s="82"/>
      <c r="E81" s="82"/>
      <c r="F81" s="82"/>
      <c r="G81" s="82"/>
      <c r="H81" s="82"/>
      <c r="I81" s="82"/>
      <c r="J81" s="82"/>
      <c r="K81" s="82"/>
    </row>
    <row r="82" spans="1:11">
      <c r="A82" s="82"/>
      <c r="B82" s="82"/>
      <c r="C82" s="82"/>
      <c r="D82" s="82"/>
      <c r="E82" s="82"/>
      <c r="F82" s="82"/>
      <c r="G82" s="82"/>
      <c r="H82" s="82"/>
      <c r="I82" s="82"/>
      <c r="J82" s="82"/>
      <c r="K82" s="82"/>
    </row>
    <row r="83" spans="1:11">
      <c r="A83" s="82"/>
      <c r="B83" s="82"/>
      <c r="C83" s="82"/>
      <c r="D83" s="82"/>
      <c r="E83" s="82"/>
      <c r="F83" s="82"/>
      <c r="G83" s="82"/>
      <c r="H83" s="82"/>
      <c r="I83" s="82"/>
      <c r="J83" s="82"/>
      <c r="K83" s="82"/>
    </row>
    <row r="84" spans="1:11">
      <c r="A84" s="82"/>
      <c r="B84" s="82"/>
      <c r="C84" s="82"/>
      <c r="D84" s="82"/>
      <c r="E84" s="82"/>
      <c r="F84" s="82"/>
      <c r="G84" s="82"/>
      <c r="H84" s="82"/>
      <c r="I84" s="82"/>
      <c r="J84" s="82"/>
      <c r="K84" s="82"/>
    </row>
    <row r="85" spans="1:11">
      <c r="A85" s="82"/>
      <c r="B85" s="82"/>
      <c r="C85" s="82"/>
      <c r="D85" s="82"/>
      <c r="E85" s="82"/>
      <c r="F85" s="82"/>
      <c r="G85" s="82"/>
      <c r="H85" s="82"/>
      <c r="I85" s="82"/>
      <c r="J85" s="82"/>
      <c r="K85" s="82"/>
    </row>
    <row r="86" spans="1:11">
      <c r="A86" s="82"/>
      <c r="B86" s="82"/>
      <c r="C86" s="82"/>
      <c r="D86" s="82"/>
      <c r="E86" s="82"/>
      <c r="F86" s="82"/>
      <c r="G86" s="82"/>
      <c r="H86" s="82"/>
      <c r="I86" s="82"/>
      <c r="J86" s="82"/>
      <c r="K86" s="82"/>
    </row>
    <row r="87" spans="1:11">
      <c r="A87" s="82"/>
      <c r="B87" s="82"/>
      <c r="C87" s="82"/>
      <c r="D87" s="82"/>
      <c r="E87" s="82"/>
      <c r="F87" s="82"/>
      <c r="G87" s="82"/>
      <c r="H87" s="82"/>
      <c r="I87" s="82"/>
      <c r="J87" s="82"/>
      <c r="K87" s="82"/>
    </row>
    <row r="88" spans="1:11">
      <c r="A88" s="82"/>
      <c r="B88" s="82"/>
      <c r="C88" s="82"/>
      <c r="D88" s="82"/>
      <c r="E88" s="82"/>
      <c r="F88" s="82"/>
      <c r="G88" s="82"/>
      <c r="H88" s="82"/>
      <c r="I88" s="82"/>
      <c r="J88" s="82"/>
      <c r="K88" s="82"/>
    </row>
    <row r="89" spans="1:11">
      <c r="A89" s="82"/>
      <c r="B89" s="82"/>
      <c r="C89" s="82"/>
      <c r="D89" s="82"/>
      <c r="E89" s="82"/>
      <c r="F89" s="82"/>
      <c r="G89" s="82"/>
      <c r="H89" s="82"/>
      <c r="I89" s="82"/>
      <c r="J89" s="82"/>
      <c r="K89" s="82"/>
    </row>
    <row r="90" spans="1:11">
      <c r="A90" s="82"/>
      <c r="B90" s="82"/>
      <c r="C90" s="82"/>
      <c r="D90" s="82"/>
      <c r="E90" s="82"/>
      <c r="F90" s="82"/>
      <c r="G90" s="82"/>
      <c r="H90" s="82"/>
      <c r="I90" s="82"/>
      <c r="J90" s="82"/>
      <c r="K90" s="82"/>
    </row>
    <row r="91" spans="1:11">
      <c r="A91" s="82"/>
      <c r="B91" s="82"/>
      <c r="C91" s="82"/>
      <c r="D91" s="82"/>
      <c r="E91" s="82"/>
      <c r="F91" s="82"/>
      <c r="G91" s="82"/>
      <c r="H91" s="82"/>
      <c r="I91" s="82"/>
      <c r="J91" s="82"/>
      <c r="K91" s="82"/>
    </row>
    <row r="92" spans="1:11">
      <c r="A92" s="82"/>
      <c r="B92" s="82"/>
      <c r="C92" s="82"/>
      <c r="D92" s="82"/>
      <c r="E92" s="82"/>
      <c r="F92" s="82"/>
      <c r="G92" s="82"/>
      <c r="H92" s="82"/>
      <c r="I92" s="82"/>
      <c r="J92" s="82"/>
      <c r="K92" s="82"/>
    </row>
    <row r="93" spans="1:11">
      <c r="A93" s="82"/>
      <c r="B93" s="82"/>
      <c r="C93" s="82"/>
      <c r="D93" s="82"/>
      <c r="E93" s="82"/>
      <c r="F93" s="82"/>
      <c r="G93" s="82"/>
      <c r="H93" s="82"/>
      <c r="I93" s="82"/>
      <c r="J93" s="82"/>
      <c r="K93" s="82"/>
    </row>
    <row r="94" spans="1:11">
      <c r="A94" s="82"/>
      <c r="B94" s="82"/>
      <c r="C94" s="82"/>
      <c r="D94" s="82"/>
      <c r="E94" s="82"/>
      <c r="F94" s="82"/>
      <c r="G94" s="82"/>
      <c r="H94" s="82"/>
      <c r="I94" s="82"/>
      <c r="J94" s="82"/>
      <c r="K94" s="82"/>
    </row>
    <row r="95" spans="1:11">
      <c r="A95" s="82"/>
      <c r="B95" s="82"/>
      <c r="C95" s="82"/>
      <c r="D95" s="82"/>
      <c r="E95" s="82"/>
      <c r="F95" s="82"/>
      <c r="G95" s="82"/>
      <c r="H95" s="82"/>
      <c r="I95" s="82"/>
      <c r="J95" s="82"/>
      <c r="K95" s="82"/>
    </row>
    <row r="96" spans="1:11">
      <c r="A96" s="82"/>
      <c r="B96" s="82"/>
      <c r="C96" s="82"/>
      <c r="D96" s="82"/>
      <c r="E96" s="82"/>
      <c r="F96" s="82"/>
      <c r="G96" s="82"/>
      <c r="H96" s="82"/>
      <c r="I96" s="82"/>
      <c r="J96" s="82"/>
      <c r="K96" s="82"/>
    </row>
    <row r="97" spans="1:11">
      <c r="A97" s="82"/>
      <c r="B97" s="82"/>
      <c r="C97" s="82"/>
      <c r="D97" s="82"/>
      <c r="E97" s="82"/>
      <c r="F97" s="82"/>
      <c r="G97" s="82"/>
      <c r="H97" s="82"/>
      <c r="I97" s="82"/>
      <c r="J97" s="82"/>
      <c r="K97" s="82"/>
    </row>
    <row r="98" spans="1:11">
      <c r="A98" s="82"/>
      <c r="B98" s="82"/>
      <c r="C98" s="82"/>
      <c r="D98" s="82"/>
      <c r="E98" s="82"/>
      <c r="F98" s="82"/>
      <c r="G98" s="82"/>
      <c r="H98" s="82"/>
      <c r="I98" s="82"/>
      <c r="J98" s="82"/>
      <c r="K98" s="82"/>
    </row>
    <row r="99" spans="1:11">
      <c r="A99" s="82"/>
      <c r="B99" s="82"/>
      <c r="C99" s="82"/>
      <c r="D99" s="82"/>
      <c r="E99" s="82"/>
      <c r="F99" s="82"/>
      <c r="G99" s="82"/>
      <c r="H99" s="82"/>
      <c r="I99" s="82"/>
      <c r="J99" s="82"/>
      <c r="K99" s="82"/>
    </row>
    <row r="100" spans="1:11">
      <c r="A100" s="82"/>
      <c r="B100" s="82"/>
      <c r="C100" s="82"/>
      <c r="D100" s="82"/>
      <c r="E100" s="82"/>
      <c r="F100" s="82"/>
      <c r="G100" s="82"/>
      <c r="H100" s="82"/>
      <c r="I100" s="82"/>
      <c r="J100" s="82"/>
      <c r="K100" s="82"/>
    </row>
    <row r="101" spans="1:11">
      <c r="A101" s="82"/>
      <c r="B101" s="82"/>
      <c r="C101" s="82"/>
      <c r="D101" s="82"/>
      <c r="E101" s="82"/>
      <c r="F101" s="82"/>
      <c r="G101" s="82"/>
      <c r="H101" s="82"/>
      <c r="I101" s="82"/>
      <c r="J101" s="82"/>
      <c r="K101" s="82"/>
    </row>
    <row r="102" spans="1:11">
      <c r="A102" s="82"/>
      <c r="B102" s="82"/>
      <c r="C102" s="82"/>
      <c r="D102" s="82"/>
      <c r="E102" s="82"/>
      <c r="F102" s="82"/>
      <c r="G102" s="82"/>
      <c r="H102" s="82"/>
      <c r="I102" s="82"/>
      <c r="J102" s="82"/>
      <c r="K102" s="82"/>
    </row>
    <row r="103" spans="1:11">
      <c r="A103" s="82"/>
      <c r="B103" s="82"/>
      <c r="C103" s="82"/>
      <c r="D103" s="82"/>
      <c r="E103" s="82"/>
      <c r="F103" s="82"/>
      <c r="G103" s="82"/>
      <c r="H103" s="82"/>
      <c r="I103" s="82"/>
      <c r="J103" s="82"/>
      <c r="K103" s="82"/>
    </row>
    <row r="104" spans="1:11">
      <c r="A104" s="82"/>
      <c r="B104" s="82"/>
      <c r="C104" s="82"/>
      <c r="D104" s="82"/>
      <c r="E104" s="82"/>
      <c r="F104" s="82"/>
      <c r="G104" s="82"/>
      <c r="H104" s="82"/>
      <c r="I104" s="82"/>
      <c r="J104" s="82"/>
      <c r="K104" s="82"/>
    </row>
    <row r="105" spans="1:11">
      <c r="A105" s="82"/>
      <c r="B105" s="82"/>
      <c r="C105" s="82"/>
      <c r="D105" s="82"/>
      <c r="E105" s="82"/>
      <c r="F105" s="82"/>
      <c r="G105" s="82"/>
      <c r="H105" s="82"/>
      <c r="I105" s="82"/>
      <c r="J105" s="82"/>
      <c r="K105" s="82"/>
    </row>
    <row r="106" spans="1:11">
      <c r="A106" s="82"/>
      <c r="B106" s="82"/>
      <c r="C106" s="82"/>
      <c r="D106" s="82"/>
      <c r="E106" s="82"/>
      <c r="F106" s="82"/>
      <c r="G106" s="82"/>
      <c r="H106" s="82"/>
      <c r="I106" s="82"/>
      <c r="J106" s="82"/>
      <c r="K106" s="82"/>
    </row>
    <row r="107" spans="1:11">
      <c r="A107" s="82"/>
      <c r="B107" s="82"/>
      <c r="C107" s="82"/>
      <c r="D107" s="82"/>
      <c r="E107" s="82"/>
      <c r="F107" s="82"/>
      <c r="G107" s="82"/>
      <c r="H107" s="82"/>
      <c r="I107" s="82"/>
      <c r="J107" s="82"/>
      <c r="K107" s="82"/>
    </row>
    <row r="108" spans="1:11">
      <c r="A108" s="82"/>
      <c r="B108" s="82"/>
      <c r="C108" s="82"/>
      <c r="D108" s="82"/>
      <c r="E108" s="82"/>
      <c r="F108" s="82"/>
      <c r="G108" s="82"/>
      <c r="H108" s="82"/>
      <c r="I108" s="82"/>
      <c r="J108" s="82"/>
      <c r="K108" s="82"/>
    </row>
    <row r="109" spans="1:11">
      <c r="A109" s="82"/>
      <c r="B109" s="82"/>
      <c r="C109" s="82"/>
      <c r="D109" s="82"/>
      <c r="E109" s="82"/>
      <c r="F109" s="82"/>
      <c r="G109" s="82"/>
      <c r="H109" s="82"/>
      <c r="I109" s="82"/>
      <c r="J109" s="82"/>
      <c r="K109" s="82"/>
    </row>
    <row r="110" spans="1:11">
      <c r="A110" s="82"/>
      <c r="B110" s="82"/>
      <c r="C110" s="82"/>
      <c r="D110" s="82"/>
      <c r="E110" s="82"/>
      <c r="F110" s="82"/>
      <c r="G110" s="82"/>
      <c r="H110" s="82"/>
      <c r="I110" s="82"/>
      <c r="J110" s="82"/>
      <c r="K110" s="82"/>
    </row>
    <row r="111" spans="1:11">
      <c r="A111" s="82"/>
      <c r="B111" s="82"/>
      <c r="C111" s="82"/>
      <c r="D111" s="82"/>
      <c r="E111" s="82"/>
      <c r="F111" s="82"/>
      <c r="G111" s="82"/>
      <c r="H111" s="82"/>
      <c r="I111" s="82"/>
      <c r="J111" s="82"/>
      <c r="K111" s="8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70"/>
  <sheetViews>
    <sheetView showGridLines="0" topLeftCell="A52" zoomScale="81" zoomScaleNormal="100" workbookViewId="0">
      <selection activeCell="H59" sqref="H59"/>
    </sheetView>
  </sheetViews>
  <sheetFormatPr baseColWidth="10" defaultColWidth="8.5546875" defaultRowHeight="10.8"/>
  <cols>
    <col min="1" max="1" width="65.5546875" style="1" customWidth="1"/>
    <col min="2" max="5" width="12.6640625" style="56" customWidth="1"/>
    <col min="6" max="6" width="12.6640625" style="1" customWidth="1"/>
    <col min="7" max="7" width="14.66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323"/>
      <c r="B1" s="324"/>
      <c r="C1" s="325"/>
      <c r="D1" s="326"/>
      <c r="E1" s="325"/>
      <c r="F1" s="327"/>
      <c r="G1" s="174"/>
    </row>
    <row r="2" spans="1:9" ht="15" customHeight="1">
      <c r="A2" s="122"/>
      <c r="B2" s="119"/>
      <c r="C2" s="119"/>
      <c r="D2" s="119"/>
      <c r="E2" s="119"/>
      <c r="F2" s="122"/>
      <c r="G2" s="18"/>
    </row>
    <row r="3" spans="1:9" ht="15" customHeight="1">
      <c r="A3" s="122"/>
      <c r="B3" s="119"/>
      <c r="C3" s="119"/>
      <c r="D3" s="119"/>
      <c r="E3" s="119"/>
      <c r="F3" s="122"/>
      <c r="G3" s="20"/>
    </row>
    <row r="4" spans="1:9" ht="15" customHeight="1">
      <c r="A4" s="328"/>
      <c r="B4" s="119"/>
      <c r="C4" s="119"/>
      <c r="D4" s="119"/>
      <c r="E4" s="119"/>
      <c r="F4" s="122"/>
      <c r="G4" s="329"/>
    </row>
    <row r="5" spans="1:9" ht="15" customHeight="1">
      <c r="A5" s="91"/>
      <c r="B5" s="92"/>
      <c r="C5" s="92"/>
      <c r="D5" s="92"/>
      <c r="E5" s="92"/>
      <c r="F5" s="91"/>
      <c r="G5" s="91"/>
    </row>
    <row r="6" spans="1:9" s="58" customFormat="1" ht="15" customHeight="1">
      <c r="A6" s="103"/>
      <c r="B6" s="104"/>
      <c r="C6" s="103"/>
      <c r="D6" s="103"/>
      <c r="E6" s="103"/>
      <c r="F6" s="103"/>
      <c r="G6" s="103"/>
      <c r="H6" s="103"/>
      <c r="I6" s="103"/>
    </row>
    <row r="7" spans="1:9" s="58" customFormat="1" ht="15" customHeight="1">
      <c r="B7" s="104"/>
      <c r="C7" s="103"/>
      <c r="D7" s="103"/>
      <c r="E7" s="103"/>
      <c r="F7" s="103"/>
      <c r="G7" s="103"/>
      <c r="H7" s="103"/>
      <c r="I7" s="103"/>
    </row>
    <row r="8" spans="1:9" s="58" customFormat="1" ht="15" customHeight="1">
      <c r="A8" s="103"/>
      <c r="B8" s="104"/>
      <c r="C8" s="103"/>
      <c r="D8" s="103"/>
      <c r="E8" s="103"/>
      <c r="F8" s="103"/>
      <c r="G8" s="103"/>
      <c r="H8" s="103"/>
      <c r="I8" s="103"/>
    </row>
    <row r="9" spans="1:9" s="58" customFormat="1" ht="15" customHeight="1">
      <c r="A9" s="103"/>
      <c r="B9" s="104"/>
      <c r="C9" s="103"/>
      <c r="D9" s="103"/>
      <c r="E9" s="103"/>
      <c r="F9" s="103"/>
      <c r="G9" s="103"/>
      <c r="H9" s="103"/>
      <c r="I9" s="103"/>
    </row>
    <row r="10" spans="1:9" s="58" customFormat="1" ht="15" customHeight="1">
      <c r="A10" s="103"/>
      <c r="B10" s="104"/>
      <c r="C10" s="103"/>
      <c r="D10" s="103"/>
      <c r="E10" s="103"/>
      <c r="F10" s="103"/>
      <c r="G10" s="103"/>
      <c r="H10" s="103"/>
      <c r="I10" s="103"/>
    </row>
    <row r="11" spans="1:9" s="58" customFormat="1" ht="15" customHeight="1">
      <c r="A11" s="103"/>
      <c r="B11" s="104"/>
      <c r="C11" s="103"/>
      <c r="D11" s="103"/>
      <c r="E11" s="103"/>
      <c r="F11" s="103"/>
      <c r="G11" s="103"/>
      <c r="H11" s="103"/>
      <c r="I11" s="103"/>
    </row>
    <row r="12" spans="1:9" s="58" customFormat="1" ht="15" customHeight="1">
      <c r="A12" s="103"/>
      <c r="B12" s="104"/>
      <c r="C12" s="103"/>
      <c r="D12" s="103"/>
      <c r="E12" s="103"/>
      <c r="F12" s="103"/>
      <c r="G12" s="103"/>
      <c r="H12" s="103"/>
      <c r="I12" s="103"/>
    </row>
    <row r="13" spans="1:9" s="58" customFormat="1" ht="15" customHeight="1">
      <c r="A13" s="103"/>
      <c r="B13" s="104"/>
      <c r="C13" s="103"/>
      <c r="D13" s="103"/>
      <c r="E13" s="103"/>
      <c r="F13" s="103"/>
      <c r="G13" s="103"/>
      <c r="H13" s="103"/>
      <c r="I13" s="103"/>
    </row>
    <row r="14" spans="1:9" s="58" customFormat="1" ht="15" customHeight="1">
      <c r="A14" s="103"/>
      <c r="B14" s="104"/>
      <c r="C14" s="103"/>
      <c r="D14" s="103"/>
      <c r="E14" s="103"/>
      <c r="F14" s="103"/>
      <c r="G14" s="103"/>
      <c r="H14" s="103"/>
      <c r="I14" s="103"/>
    </row>
    <row r="15" spans="1:9" s="58" customFormat="1" ht="15" customHeight="1">
      <c r="A15" s="103"/>
      <c r="B15" s="104"/>
      <c r="C15" s="103"/>
      <c r="D15" s="103"/>
      <c r="E15" s="103"/>
      <c r="F15" s="103"/>
      <c r="G15" s="103"/>
      <c r="H15" s="103"/>
      <c r="I15" s="103"/>
    </row>
    <row r="16" spans="1:9" s="58" customFormat="1" ht="15" customHeight="1">
      <c r="A16" s="103"/>
      <c r="B16" s="104"/>
      <c r="C16" s="103"/>
      <c r="D16" s="103"/>
      <c r="E16" s="103"/>
      <c r="F16" s="103"/>
      <c r="G16" s="103"/>
      <c r="H16" s="103"/>
      <c r="I16" s="103"/>
    </row>
    <row r="17" spans="1:12" s="58" customFormat="1" ht="15" customHeight="1">
      <c r="A17" s="103"/>
      <c r="B17" s="104"/>
      <c r="C17" s="103"/>
      <c r="D17" s="103"/>
      <c r="E17" s="103"/>
      <c r="F17" s="103"/>
      <c r="G17" s="103"/>
      <c r="H17" s="103"/>
      <c r="I17" s="103"/>
    </row>
    <row r="18" spans="1:12" s="58" customFormat="1" ht="15" customHeight="1">
      <c r="A18" s="103"/>
      <c r="B18" s="104"/>
      <c r="C18" s="103"/>
      <c r="D18" s="103"/>
      <c r="E18" s="103"/>
      <c r="F18" s="103"/>
      <c r="G18" s="103"/>
      <c r="H18" s="103"/>
      <c r="I18" s="103"/>
    </row>
    <row r="19" spans="1:12" s="58" customFormat="1" ht="15" customHeight="1">
      <c r="A19" s="103"/>
      <c r="B19" s="104"/>
      <c r="C19" s="103"/>
      <c r="D19" s="103"/>
      <c r="E19" s="103"/>
      <c r="F19" s="103"/>
      <c r="G19" s="103"/>
      <c r="H19" s="103"/>
      <c r="I19" s="103"/>
    </row>
    <row r="20" spans="1:12" s="58" customFormat="1" ht="15" customHeight="1">
      <c r="A20" s="103"/>
      <c r="B20" s="104"/>
      <c r="C20" s="103"/>
      <c r="D20" s="103"/>
      <c r="E20" s="103"/>
      <c r="F20" s="103"/>
      <c r="G20" s="103"/>
      <c r="H20" s="103"/>
      <c r="I20" s="103"/>
    </row>
    <row r="21" spans="1:12" s="58" customFormat="1" ht="15" customHeight="1">
      <c r="A21" s="813" t="s">
        <v>212</v>
      </c>
      <c r="B21" s="813"/>
      <c r="C21" s="813"/>
      <c r="D21" s="813"/>
      <c r="E21" s="813"/>
      <c r="F21" s="813"/>
      <c r="G21" s="813"/>
      <c r="H21" s="330"/>
    </row>
    <row r="22" spans="1:12" s="58" customFormat="1" ht="15" customHeight="1">
      <c r="A22" s="813"/>
      <c r="B22" s="813"/>
      <c r="C22" s="813"/>
      <c r="D22" s="813"/>
      <c r="E22" s="813"/>
      <c r="F22" s="813"/>
      <c r="G22" s="813"/>
      <c r="H22" s="330"/>
    </row>
    <row r="23" spans="1:12" s="58" customFormat="1" ht="15" customHeight="1">
      <c r="A23" s="813"/>
      <c r="B23" s="813"/>
      <c r="C23" s="813"/>
      <c r="D23" s="813"/>
      <c r="E23" s="813"/>
      <c r="F23" s="813"/>
      <c r="G23" s="813"/>
      <c r="H23" s="330"/>
    </row>
    <row r="24" spans="1:12" s="58" customFormat="1" ht="15" customHeight="1">
      <c r="A24" s="813"/>
      <c r="B24" s="813"/>
      <c r="C24" s="813"/>
      <c r="D24" s="813"/>
      <c r="E24" s="813"/>
      <c r="F24" s="813"/>
      <c r="G24" s="813"/>
      <c r="H24" s="330"/>
    </row>
    <row r="25" spans="1:12" s="58" customFormat="1" ht="15" customHeight="1">
      <c r="A25" s="813"/>
      <c r="B25" s="813"/>
      <c r="C25" s="813"/>
      <c r="D25" s="813"/>
      <c r="E25" s="813"/>
      <c r="F25" s="813"/>
      <c r="G25" s="813"/>
      <c r="H25" s="330"/>
    </row>
    <row r="26" spans="1:12" s="58" customFormat="1" ht="15" customHeight="1">
      <c r="A26" s="813"/>
      <c r="B26" s="813"/>
      <c r="C26" s="813"/>
      <c r="D26" s="813"/>
      <c r="E26" s="813"/>
      <c r="F26" s="813"/>
      <c r="G26" s="813"/>
      <c r="H26" s="330"/>
    </row>
    <row r="27" spans="1:12" s="58" customFormat="1" ht="15" customHeight="1">
      <c r="A27" s="813"/>
      <c r="B27" s="813"/>
      <c r="C27" s="813"/>
      <c r="D27" s="813"/>
      <c r="E27" s="813"/>
      <c r="F27" s="813"/>
      <c r="G27" s="813"/>
      <c r="H27" s="330"/>
    </row>
    <row r="28" spans="1:12" s="58" customFormat="1" ht="15" customHeight="1">
      <c r="A28" s="813"/>
      <c r="B28" s="813"/>
      <c r="C28" s="813"/>
      <c r="D28" s="813"/>
      <c r="E28" s="813"/>
      <c r="F28" s="813"/>
      <c r="G28" s="813"/>
      <c r="H28" s="330"/>
    </row>
    <row r="29" spans="1:12" s="58" customFormat="1" ht="75" customHeight="1">
      <c r="A29" s="813"/>
      <c r="B29" s="813"/>
      <c r="C29" s="813"/>
      <c r="D29" s="813"/>
      <c r="E29" s="813"/>
      <c r="F29" s="813"/>
      <c r="G29" s="813"/>
      <c r="H29" s="330"/>
    </row>
    <row r="30" spans="1:12" ht="15" customHeight="1">
      <c r="A30" s="331"/>
      <c r="B30" s="119"/>
      <c r="C30" s="119"/>
      <c r="D30" s="119"/>
      <c r="E30" s="119"/>
      <c r="F30" s="122"/>
      <c r="G30" s="76"/>
    </row>
    <row r="31" spans="1:12" ht="15" customHeight="1">
      <c r="A31" s="768" t="s">
        <v>213</v>
      </c>
      <c r="B31" s="768"/>
      <c r="C31" s="768"/>
      <c r="D31" s="768"/>
      <c r="E31" s="119"/>
      <c r="F31" s="122"/>
      <c r="G31" s="20"/>
    </row>
    <row r="32" spans="1:12" ht="15" customHeight="1">
      <c r="A32" s="769"/>
      <c r="B32" s="769"/>
      <c r="C32" s="769"/>
      <c r="D32" s="769"/>
      <c r="E32" s="16"/>
      <c r="F32" s="28"/>
      <c r="G32" s="107"/>
      <c r="H32" s="3"/>
      <c r="I32" s="3"/>
      <c r="J32" s="4"/>
      <c r="K32" s="4"/>
      <c r="L32" s="4"/>
    </row>
    <row r="33" spans="1:13" ht="15" customHeight="1">
      <c r="A33" s="332"/>
      <c r="B33" s="224">
        <v>2025</v>
      </c>
      <c r="C33" s="308">
        <v>2024</v>
      </c>
      <c r="D33" s="333">
        <v>2023</v>
      </c>
      <c r="E33" s="130">
        <v>2022</v>
      </c>
      <c r="F33" s="172">
        <v>2021</v>
      </c>
      <c r="G33" s="237">
        <v>2020</v>
      </c>
      <c r="H33" s="6"/>
      <c r="I33" s="7"/>
      <c r="J33" s="8"/>
      <c r="K33" s="8"/>
      <c r="L33" s="8"/>
      <c r="M33" s="9"/>
    </row>
    <row r="34" spans="1:13" s="23" customFormat="1" ht="15" customHeight="1">
      <c r="A34" s="157" t="s">
        <v>214</v>
      </c>
      <c r="B34" s="233">
        <v>21663030</v>
      </c>
      <c r="C34" s="569">
        <v>20787425</v>
      </c>
      <c r="D34" s="214">
        <v>21231621</v>
      </c>
      <c r="E34" s="215">
        <v>21210789</v>
      </c>
      <c r="F34" s="214">
        <v>19034004</v>
      </c>
      <c r="G34" s="334" t="s">
        <v>11</v>
      </c>
      <c r="H34" s="24"/>
      <c r="I34" s="26"/>
      <c r="J34" s="26"/>
      <c r="K34" s="26"/>
      <c r="L34" s="26"/>
      <c r="M34" s="26"/>
    </row>
    <row r="35" spans="1:13" s="23" customFormat="1" ht="15" customHeight="1">
      <c r="A35" s="161" t="s">
        <v>215</v>
      </c>
      <c r="B35" s="233">
        <v>21</v>
      </c>
      <c r="C35" s="569">
        <v>26</v>
      </c>
      <c r="D35" s="218">
        <v>21</v>
      </c>
      <c r="E35" s="219">
        <v>29</v>
      </c>
      <c r="F35" s="218">
        <v>22</v>
      </c>
      <c r="G35" s="269" t="s">
        <v>11</v>
      </c>
      <c r="H35" s="24"/>
      <c r="I35" s="26"/>
      <c r="J35" s="26"/>
      <c r="K35" s="26"/>
      <c r="L35" s="26"/>
      <c r="M35" s="26"/>
    </row>
    <row r="36" spans="1:13" s="23" customFormat="1" ht="15" customHeight="1">
      <c r="A36" s="161" t="s">
        <v>216</v>
      </c>
      <c r="B36" s="233">
        <v>4</v>
      </c>
      <c r="C36" s="569">
        <v>2</v>
      </c>
      <c r="D36" s="218">
        <v>6</v>
      </c>
      <c r="E36" s="219">
        <v>6</v>
      </c>
      <c r="F36" s="218">
        <v>9</v>
      </c>
      <c r="G36" s="269" t="s">
        <v>11</v>
      </c>
      <c r="H36" s="24"/>
      <c r="I36" s="25"/>
      <c r="J36" s="25"/>
      <c r="K36" s="25"/>
      <c r="L36" s="25"/>
      <c r="M36" s="25"/>
    </row>
    <row r="37" spans="1:13" ht="15" customHeight="1">
      <c r="A37" s="161" t="s">
        <v>217</v>
      </c>
      <c r="B37" s="233">
        <v>0</v>
      </c>
      <c r="C37" s="569">
        <v>0</v>
      </c>
      <c r="D37" s="218">
        <v>0</v>
      </c>
      <c r="E37" s="219">
        <v>0</v>
      </c>
      <c r="F37" s="218">
        <v>2</v>
      </c>
      <c r="G37" s="269">
        <v>1</v>
      </c>
      <c r="H37" s="11"/>
      <c r="I37" s="12"/>
      <c r="J37" s="12"/>
      <c r="K37" s="12"/>
      <c r="L37" s="12"/>
      <c r="M37" s="12"/>
    </row>
    <row r="38" spans="1:13" ht="15" customHeight="1">
      <c r="A38" s="157" t="s">
        <v>218</v>
      </c>
      <c r="B38" s="166">
        <v>0.97</v>
      </c>
      <c r="C38" s="581">
        <v>1.25</v>
      </c>
      <c r="D38" s="167">
        <v>0.99</v>
      </c>
      <c r="E38" s="168">
        <v>1.37</v>
      </c>
      <c r="F38" s="167">
        <v>1.26</v>
      </c>
      <c r="G38" s="335">
        <v>1.38</v>
      </c>
      <c r="H38" s="11"/>
      <c r="I38" s="14"/>
      <c r="J38" s="14"/>
      <c r="K38" s="14"/>
      <c r="L38" s="14"/>
      <c r="M38" s="14"/>
    </row>
    <row r="39" spans="1:13" ht="15" customHeight="1">
      <c r="A39" s="157" t="s">
        <v>219</v>
      </c>
      <c r="B39" s="233">
        <v>207</v>
      </c>
      <c r="C39" s="569">
        <v>365</v>
      </c>
      <c r="D39" s="214">
        <v>37</v>
      </c>
      <c r="E39" s="215">
        <v>93</v>
      </c>
      <c r="F39" s="214">
        <v>676</v>
      </c>
      <c r="G39" s="334">
        <v>474</v>
      </c>
    </row>
    <row r="40" spans="1:13" ht="15" customHeight="1">
      <c r="A40" s="157" t="s">
        <v>220</v>
      </c>
      <c r="B40" s="166">
        <v>0.18</v>
      </c>
      <c r="C40" s="581">
        <v>0.1</v>
      </c>
      <c r="D40" s="167">
        <v>0.28000000000000003</v>
      </c>
      <c r="E40" s="168">
        <v>0.28000000000000003</v>
      </c>
      <c r="F40" s="167">
        <v>0.47</v>
      </c>
      <c r="G40" s="335">
        <v>0.28000000000000003</v>
      </c>
    </row>
    <row r="41" spans="1:13" ht="10.199999999999999" customHeight="1">
      <c r="A41" s="454" t="s">
        <v>221</v>
      </c>
      <c r="B41" s="284"/>
      <c r="C41" s="561"/>
      <c r="D41" s="561"/>
      <c r="E41" s="336"/>
      <c r="F41" s="122"/>
      <c r="G41" s="34"/>
    </row>
    <row r="42" spans="1:13" ht="10.95" customHeight="1">
      <c r="A42" s="352" t="s">
        <v>222</v>
      </c>
      <c r="B42" s="284"/>
      <c r="C42" s="561"/>
      <c r="D42" s="561"/>
      <c r="E42" s="336"/>
      <c r="F42" s="122"/>
      <c r="G42" s="34"/>
    </row>
    <row r="43" spans="1:13" ht="10.95" customHeight="1">
      <c r="A43" s="202"/>
      <c r="B43" s="284"/>
      <c r="C43" s="561"/>
      <c r="D43" s="561"/>
      <c r="E43" s="336"/>
      <c r="F43" s="122"/>
      <c r="G43" s="34"/>
    </row>
    <row r="44" spans="1:13" ht="15" customHeight="1">
      <c r="A44" s="768" t="s">
        <v>223</v>
      </c>
      <c r="B44" s="768"/>
      <c r="C44" s="768"/>
      <c r="D44" s="768"/>
      <c r="E44" s="814"/>
      <c r="F44" s="122"/>
      <c r="G44" s="34"/>
    </row>
    <row r="45" spans="1:13" ht="15" customHeight="1" thickBot="1">
      <c r="A45" s="769"/>
      <c r="B45" s="769"/>
      <c r="C45" s="769"/>
      <c r="D45" s="769"/>
      <c r="E45" s="815"/>
      <c r="F45" s="337"/>
      <c r="G45" s="338"/>
      <c r="H45" s="58"/>
      <c r="I45" s="58"/>
      <c r="J45" s="58"/>
      <c r="K45" s="58"/>
    </row>
    <row r="46" spans="1:13" ht="15" customHeight="1" thickBot="1">
      <c r="A46" s="339"/>
      <c r="B46" s="224" t="s">
        <v>33</v>
      </c>
      <c r="C46" s="333" t="s">
        <v>34</v>
      </c>
      <c r="D46" s="212" t="s">
        <v>36</v>
      </c>
      <c r="E46" s="237" t="s">
        <v>35</v>
      </c>
      <c r="F46" s="340"/>
      <c r="G46" s="338"/>
      <c r="H46" s="58"/>
      <c r="I46" s="58"/>
      <c r="J46" s="58"/>
      <c r="K46" s="58"/>
    </row>
    <row r="47" spans="1:13" ht="15" customHeight="1">
      <c r="A47" s="157" t="s">
        <v>214</v>
      </c>
      <c r="B47" s="434">
        <f>SUM(C47:E47)</f>
        <v>21663030</v>
      </c>
      <c r="C47" s="593">
        <v>13837982</v>
      </c>
      <c r="D47" s="594">
        <v>3267467</v>
      </c>
      <c r="E47" s="595">
        <v>4557581</v>
      </c>
      <c r="F47" s="341"/>
      <c r="G47" s="342"/>
      <c r="H47" s="58"/>
      <c r="I47" s="58"/>
      <c r="J47" s="58"/>
      <c r="K47" s="58"/>
    </row>
    <row r="48" spans="1:13" ht="15" customHeight="1">
      <c r="A48" s="161" t="s">
        <v>215</v>
      </c>
      <c r="B48" s="434">
        <f>SUM(C48:E48)</f>
        <v>21</v>
      </c>
      <c r="C48" s="218">
        <v>13</v>
      </c>
      <c r="D48" s="219">
        <v>6</v>
      </c>
      <c r="E48" s="269">
        <v>2</v>
      </c>
      <c r="F48" s="343"/>
      <c r="G48" s="342"/>
      <c r="H48" s="58"/>
      <c r="I48" s="58"/>
      <c r="J48" s="58"/>
      <c r="K48" s="58"/>
    </row>
    <row r="49" spans="1:14" ht="15" customHeight="1">
      <c r="A49" s="161" t="s">
        <v>216</v>
      </c>
      <c r="B49" s="434">
        <f t="shared" ref="B49:B50" si="0">SUM(C49:E49)</f>
        <v>4</v>
      </c>
      <c r="C49" s="218">
        <v>3</v>
      </c>
      <c r="D49" s="219">
        <v>0</v>
      </c>
      <c r="E49" s="269">
        <v>1</v>
      </c>
      <c r="F49" s="344"/>
      <c r="G49" s="345"/>
    </row>
    <row r="50" spans="1:14" ht="15" customHeight="1">
      <c r="A50" s="161" t="s">
        <v>217</v>
      </c>
      <c r="B50" s="434">
        <f t="shared" si="0"/>
        <v>0</v>
      </c>
      <c r="C50" s="218">
        <v>0</v>
      </c>
      <c r="D50" s="219">
        <v>0</v>
      </c>
      <c r="E50" s="269">
        <v>0</v>
      </c>
      <c r="F50" s="346"/>
      <c r="G50" s="347"/>
    </row>
    <row r="51" spans="1:14" ht="15" customHeight="1">
      <c r="A51" s="157" t="s">
        <v>218</v>
      </c>
      <c r="B51" s="592">
        <v>0.97</v>
      </c>
      <c r="C51" s="167">
        <v>0.94</v>
      </c>
      <c r="D51" s="168">
        <v>1.84</v>
      </c>
      <c r="E51" s="335">
        <v>0.44</v>
      </c>
      <c r="F51" s="348"/>
      <c r="G51" s="122"/>
    </row>
    <row r="52" spans="1:14" ht="15" customHeight="1">
      <c r="A52" s="157" t="s">
        <v>219</v>
      </c>
      <c r="B52" s="434">
        <v>207</v>
      </c>
      <c r="C52" s="214">
        <v>84</v>
      </c>
      <c r="D52" s="215">
        <v>817</v>
      </c>
      <c r="E52" s="334">
        <v>142</v>
      </c>
      <c r="F52" s="349"/>
      <c r="G52" s="122"/>
    </row>
    <row r="53" spans="1:14" ht="15" customHeight="1">
      <c r="A53" s="157" t="s">
        <v>220</v>
      </c>
      <c r="B53" s="592">
        <v>0.18</v>
      </c>
      <c r="C53" s="167">
        <v>0.22</v>
      </c>
      <c r="D53" s="168">
        <v>0</v>
      </c>
      <c r="E53" s="335">
        <v>0.22</v>
      </c>
      <c r="F53" s="350"/>
      <c r="G53" s="122"/>
    </row>
    <row r="54" spans="1:14">
      <c r="A54" s="351" t="s">
        <v>224</v>
      </c>
      <c r="B54" s="110"/>
      <c r="C54" s="108"/>
      <c r="D54" s="108"/>
      <c r="E54" s="109"/>
      <c r="F54" s="107"/>
      <c r="G54" s="122"/>
    </row>
    <row r="55" spans="1:14">
      <c r="A55" s="352" t="s">
        <v>225</v>
      </c>
      <c r="B55" s="109"/>
      <c r="C55" s="108"/>
      <c r="D55" s="109"/>
      <c r="E55" s="108"/>
      <c r="G55" s="122"/>
    </row>
    <row r="56" spans="1:14">
      <c r="A56" s="202"/>
      <c r="B56" s="109"/>
      <c r="C56" s="108"/>
      <c r="D56" s="109"/>
      <c r="E56" s="110"/>
      <c r="G56" s="122"/>
    </row>
    <row r="57" spans="1:14" ht="15" customHeight="1">
      <c r="A57" s="811" t="s">
        <v>226</v>
      </c>
      <c r="B57" s="109"/>
      <c r="C57" s="108"/>
      <c r="D57" s="109"/>
      <c r="E57" s="110"/>
      <c r="F57" s="174"/>
      <c r="G57" s="209"/>
    </row>
    <row r="58" spans="1:14" ht="15" customHeight="1">
      <c r="A58" s="812"/>
      <c r="B58" s="353"/>
      <c r="C58" s="354"/>
      <c r="D58" s="355"/>
      <c r="E58" s="230"/>
      <c r="F58" s="28"/>
      <c r="G58" s="107"/>
    </row>
    <row r="59" spans="1:14" ht="15" customHeight="1">
      <c r="A59" s="356"/>
      <c r="B59" s="357">
        <v>2025</v>
      </c>
      <c r="C59" s="591">
        <v>2024</v>
      </c>
      <c r="D59" s="333">
        <v>2023</v>
      </c>
      <c r="E59" s="358">
        <v>2022</v>
      </c>
      <c r="F59" s="359">
        <v>2021</v>
      </c>
      <c r="G59" s="360">
        <v>2020</v>
      </c>
      <c r="H59" s="361"/>
      <c r="I59" s="361"/>
      <c r="J59" s="361"/>
      <c r="K59" s="361"/>
      <c r="L59" s="361"/>
      <c r="M59" s="361"/>
      <c r="N59" s="361"/>
    </row>
    <row r="60" spans="1:14" ht="15" customHeight="1">
      <c r="A60" s="157" t="s">
        <v>227</v>
      </c>
      <c r="B60" s="509">
        <v>1849</v>
      </c>
      <c r="C60" s="588">
        <v>1930</v>
      </c>
      <c r="D60" s="362">
        <v>2277</v>
      </c>
      <c r="E60" s="363">
        <v>2495</v>
      </c>
      <c r="F60" s="364">
        <v>2769</v>
      </c>
      <c r="G60" s="365">
        <v>2478</v>
      </c>
      <c r="H60" s="366"/>
      <c r="I60" s="366"/>
      <c r="J60" s="366"/>
      <c r="K60" s="366"/>
      <c r="L60" s="366"/>
      <c r="M60" s="366"/>
      <c r="N60" s="366"/>
    </row>
    <row r="61" spans="1:14" ht="22.5" customHeight="1">
      <c r="A61" s="367" t="s">
        <v>228</v>
      </c>
      <c r="B61" s="643">
        <v>7</v>
      </c>
      <c r="C61" s="589">
        <v>6</v>
      </c>
      <c r="D61" s="368">
        <v>6</v>
      </c>
      <c r="E61" s="369">
        <v>8</v>
      </c>
      <c r="F61" s="370">
        <v>6</v>
      </c>
      <c r="G61" s="371">
        <v>8</v>
      </c>
      <c r="H61" s="372"/>
      <c r="I61" s="372"/>
      <c r="J61" s="372"/>
      <c r="K61" s="372"/>
      <c r="L61" s="372"/>
      <c r="M61" s="372"/>
      <c r="N61" s="372"/>
    </row>
    <row r="62" spans="1:14" ht="15" customHeight="1">
      <c r="A62" s="373" t="s">
        <v>229</v>
      </c>
      <c r="B62" s="644">
        <v>252</v>
      </c>
      <c r="C62" s="590">
        <v>75</v>
      </c>
      <c r="D62" s="374">
        <v>226</v>
      </c>
      <c r="E62" s="375">
        <v>213</v>
      </c>
      <c r="F62" s="376">
        <v>121</v>
      </c>
      <c r="G62" s="377">
        <v>112</v>
      </c>
      <c r="H62" s="372"/>
      <c r="I62" s="372"/>
      <c r="J62" s="372"/>
      <c r="K62" s="372"/>
      <c r="L62" s="372"/>
      <c r="M62" s="372"/>
      <c r="N62" s="372"/>
    </row>
    <row r="63" spans="1:14">
      <c r="A63" s="18"/>
      <c r="B63" s="378"/>
      <c r="C63" s="75"/>
      <c r="D63" s="112"/>
      <c r="F63" s="209"/>
      <c r="G63" s="174"/>
    </row>
    <row r="64" spans="1:14">
      <c r="A64" s="107"/>
      <c r="B64" s="204"/>
      <c r="C64" s="108"/>
      <c r="D64" s="109"/>
      <c r="E64" s="379"/>
      <c r="F64" s="170"/>
      <c r="G64" s="20"/>
    </row>
    <row r="65" spans="1:7">
      <c r="A65" s="352"/>
      <c r="B65" s="69"/>
      <c r="C65" s="108"/>
      <c r="D65" s="175"/>
      <c r="E65" s="108"/>
      <c r="F65" s="20"/>
    </row>
    <row r="66" spans="1:7">
      <c r="A66" s="20"/>
      <c r="B66" s="108"/>
      <c r="C66" s="108"/>
      <c r="D66" s="109"/>
      <c r="E66" s="108"/>
      <c r="F66" s="20"/>
      <c r="G66" s="170"/>
    </row>
    <row r="67" spans="1:7">
      <c r="A67" s="18"/>
      <c r="B67" s="75"/>
      <c r="C67" s="75"/>
      <c r="D67" s="380"/>
      <c r="E67" s="112"/>
      <c r="G67" s="107"/>
    </row>
    <row r="68" spans="1:7">
      <c r="E68" s="112"/>
      <c r="G68" s="209"/>
    </row>
    <row r="69" spans="1:7">
      <c r="G69" s="107"/>
    </row>
    <row r="70" spans="1:7">
      <c r="G70" s="174"/>
    </row>
  </sheetData>
  <mergeCells count="4">
    <mergeCell ref="A57:A58"/>
    <mergeCell ref="A31:D32"/>
    <mergeCell ref="A21:G29"/>
    <mergeCell ref="A44:E4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topLeftCell="A27" zoomScaleNormal="100" workbookViewId="0">
      <selection activeCell="S21" sqref="S21"/>
    </sheetView>
  </sheetViews>
  <sheetFormatPr baseColWidth="10" defaultColWidth="9.109375" defaultRowHeight="13.8"/>
  <cols>
    <col min="1" max="16384" width="9.109375" style="381"/>
  </cols>
  <sheetData>
    <row r="1" spans="1:17" ht="15" customHeight="1">
      <c r="B1" s="382"/>
    </row>
    <row r="2" spans="1:17" ht="15" customHeight="1">
      <c r="B2" s="382"/>
    </row>
    <row r="3" spans="1:17" ht="15" customHeight="1">
      <c r="B3" s="382"/>
    </row>
    <row r="4" spans="1:17" ht="15" customHeight="1">
      <c r="B4" s="382"/>
    </row>
    <row r="5" spans="1:17">
      <c r="A5" s="383"/>
      <c r="B5" s="384"/>
      <c r="C5" s="383"/>
      <c r="D5" s="383"/>
      <c r="E5" s="383"/>
      <c r="F5" s="383"/>
      <c r="G5" s="383"/>
      <c r="H5" s="383"/>
      <c r="I5" s="383"/>
      <c r="J5" s="383"/>
      <c r="K5" s="383"/>
      <c r="L5" s="383"/>
      <c r="M5" s="383"/>
      <c r="N5" s="383"/>
      <c r="O5" s="383"/>
      <c r="P5" s="383"/>
      <c r="Q5" s="383"/>
    </row>
    <row r="6" spans="1:17">
      <c r="A6" s="385"/>
      <c r="B6" s="386"/>
      <c r="C6" s="385"/>
      <c r="D6" s="385"/>
      <c r="E6" s="385"/>
      <c r="F6" s="385"/>
      <c r="G6" s="385"/>
      <c r="H6" s="385"/>
      <c r="I6" s="385"/>
    </row>
    <row r="7" spans="1:17">
      <c r="B7" s="386"/>
      <c r="C7" s="385"/>
      <c r="D7" s="385"/>
      <c r="E7" s="385"/>
      <c r="F7" s="385"/>
      <c r="G7" s="385"/>
      <c r="H7" s="385"/>
      <c r="I7" s="385"/>
    </row>
    <row r="8" spans="1:17">
      <c r="A8" s="385"/>
      <c r="B8" s="386"/>
      <c r="C8" s="385"/>
      <c r="D8" s="385"/>
      <c r="E8" s="385"/>
      <c r="F8" s="385"/>
      <c r="G8" s="385"/>
      <c r="H8" s="385"/>
      <c r="I8" s="385"/>
    </row>
    <row r="9" spans="1:17">
      <c r="A9" s="385"/>
      <c r="B9" s="386"/>
      <c r="C9" s="385"/>
      <c r="D9" s="385"/>
      <c r="E9" s="385"/>
      <c r="F9" s="385"/>
      <c r="G9" s="385"/>
      <c r="H9" s="385"/>
      <c r="I9" s="385"/>
    </row>
    <row r="10" spans="1:17">
      <c r="A10" s="385"/>
      <c r="B10" s="386"/>
      <c r="C10" s="385"/>
      <c r="D10" s="385"/>
      <c r="E10" s="385"/>
      <c r="F10" s="385"/>
      <c r="G10" s="385"/>
      <c r="H10" s="385"/>
      <c r="I10" s="385"/>
    </row>
    <row r="11" spans="1:17">
      <c r="A11" s="385"/>
      <c r="B11" s="386"/>
      <c r="C11" s="385"/>
      <c r="D11" s="385"/>
      <c r="E11" s="385"/>
      <c r="F11" s="385"/>
      <c r="G11" s="385"/>
      <c r="H11" s="385"/>
      <c r="I11" s="385"/>
    </row>
    <row r="12" spans="1:17">
      <c r="A12" s="385"/>
      <c r="B12" s="386"/>
      <c r="C12" s="385"/>
      <c r="D12" s="385"/>
      <c r="E12" s="385"/>
      <c r="F12" s="385"/>
      <c r="G12" s="385"/>
      <c r="H12" s="385"/>
      <c r="I12" s="385"/>
    </row>
    <row r="13" spans="1:17">
      <c r="A13" s="385"/>
      <c r="B13" s="386"/>
      <c r="C13" s="385"/>
      <c r="D13" s="385"/>
      <c r="E13" s="385"/>
      <c r="F13" s="385"/>
      <c r="G13" s="385"/>
      <c r="H13" s="385"/>
      <c r="I13" s="385"/>
    </row>
    <row r="14" spans="1:17">
      <c r="A14" s="385"/>
      <c r="B14" s="386"/>
      <c r="C14" s="385"/>
      <c r="D14" s="385"/>
      <c r="E14" s="385"/>
      <c r="F14" s="385"/>
      <c r="G14" s="385"/>
      <c r="H14" s="385"/>
      <c r="I14" s="385"/>
    </row>
    <row r="15" spans="1:17">
      <c r="A15" s="385"/>
      <c r="B15" s="386"/>
      <c r="C15" s="385"/>
      <c r="D15" s="385"/>
      <c r="E15" s="385"/>
      <c r="F15" s="385"/>
      <c r="G15" s="385"/>
      <c r="H15" s="385"/>
      <c r="I15" s="385"/>
    </row>
    <row r="16" spans="1:17">
      <c r="A16" s="385"/>
      <c r="B16" s="386"/>
      <c r="C16" s="385"/>
      <c r="D16" s="385"/>
      <c r="E16" s="385"/>
      <c r="F16" s="385"/>
      <c r="G16" s="385"/>
      <c r="H16" s="385"/>
      <c r="I16" s="385"/>
    </row>
    <row r="17" spans="1:17">
      <c r="A17" s="385"/>
      <c r="B17" s="386"/>
      <c r="C17" s="385"/>
      <c r="D17" s="385"/>
      <c r="E17" s="385"/>
      <c r="F17" s="385"/>
      <c r="G17" s="385"/>
      <c r="H17" s="385"/>
      <c r="I17" s="385"/>
    </row>
    <row r="18" spans="1:17">
      <c r="A18" s="385"/>
      <c r="B18" s="386"/>
      <c r="C18" s="385"/>
      <c r="D18" s="385"/>
      <c r="E18" s="385"/>
      <c r="F18" s="385"/>
      <c r="G18" s="385"/>
      <c r="H18" s="385"/>
      <c r="I18" s="385"/>
    </row>
    <row r="19" spans="1:17">
      <c r="A19" s="385"/>
      <c r="B19" s="386"/>
      <c r="C19" s="385"/>
      <c r="D19" s="385"/>
      <c r="E19" s="385"/>
      <c r="F19" s="385"/>
      <c r="G19" s="385"/>
      <c r="H19" s="385"/>
      <c r="I19" s="385"/>
    </row>
    <row r="20" spans="1:17">
      <c r="A20" s="813" t="s">
        <v>230</v>
      </c>
      <c r="B20" s="813"/>
      <c r="C20" s="813"/>
      <c r="D20" s="813"/>
      <c r="E20" s="813"/>
      <c r="F20" s="813"/>
      <c r="G20" s="813"/>
      <c r="H20" s="813"/>
      <c r="I20" s="813"/>
      <c r="J20" s="813"/>
      <c r="K20" s="813"/>
      <c r="L20" s="813"/>
      <c r="M20" s="813"/>
      <c r="N20" s="813"/>
      <c r="O20" s="813"/>
      <c r="P20" s="813"/>
      <c r="Q20" s="813"/>
    </row>
    <row r="21" spans="1:17" ht="15" customHeight="1">
      <c r="A21" s="813"/>
      <c r="B21" s="813"/>
      <c r="C21" s="813"/>
      <c r="D21" s="813"/>
      <c r="E21" s="813"/>
      <c r="F21" s="813"/>
      <c r="G21" s="813"/>
      <c r="H21" s="813"/>
      <c r="I21" s="813"/>
      <c r="J21" s="813"/>
      <c r="K21" s="813"/>
      <c r="L21" s="813"/>
      <c r="M21" s="813"/>
      <c r="N21" s="813"/>
      <c r="O21" s="813"/>
      <c r="P21" s="813"/>
      <c r="Q21" s="813"/>
    </row>
    <row r="22" spans="1:17" ht="15" customHeight="1">
      <c r="A22" s="813"/>
      <c r="B22" s="813"/>
      <c r="C22" s="813"/>
      <c r="D22" s="813"/>
      <c r="E22" s="813"/>
      <c r="F22" s="813"/>
      <c r="G22" s="813"/>
      <c r="H22" s="813"/>
      <c r="I22" s="813"/>
      <c r="J22" s="813"/>
      <c r="K22" s="813"/>
      <c r="L22" s="813"/>
      <c r="M22" s="813"/>
      <c r="N22" s="813"/>
      <c r="O22" s="813"/>
      <c r="P22" s="813"/>
      <c r="Q22" s="813"/>
    </row>
    <row r="23" spans="1:17" ht="15" customHeight="1">
      <c r="A23" s="813"/>
      <c r="B23" s="813"/>
      <c r="C23" s="813"/>
      <c r="D23" s="813"/>
      <c r="E23" s="813"/>
      <c r="F23" s="813"/>
      <c r="G23" s="813"/>
      <c r="H23" s="813"/>
      <c r="I23" s="813"/>
      <c r="J23" s="813"/>
      <c r="K23" s="813"/>
      <c r="L23" s="813"/>
      <c r="M23" s="813"/>
      <c r="N23" s="813"/>
      <c r="O23" s="813"/>
      <c r="P23" s="813"/>
      <c r="Q23" s="813"/>
    </row>
    <row r="24" spans="1:17" ht="15" customHeight="1">
      <c r="A24" s="813"/>
      <c r="B24" s="813"/>
      <c r="C24" s="813"/>
      <c r="D24" s="813"/>
      <c r="E24" s="813"/>
      <c r="F24" s="813"/>
      <c r="G24" s="813"/>
      <c r="H24" s="813"/>
      <c r="I24" s="813"/>
      <c r="J24" s="813"/>
      <c r="K24" s="813"/>
      <c r="L24" s="813"/>
      <c r="M24" s="813"/>
      <c r="N24" s="813"/>
      <c r="O24" s="813"/>
      <c r="P24" s="813"/>
      <c r="Q24" s="813"/>
    </row>
    <row r="25" spans="1:17" ht="15" customHeight="1">
      <c r="A25" s="813"/>
      <c r="B25" s="813"/>
      <c r="C25" s="813"/>
      <c r="D25" s="813"/>
      <c r="E25" s="813"/>
      <c r="F25" s="813"/>
      <c r="G25" s="813"/>
      <c r="H25" s="813"/>
      <c r="I25" s="813"/>
      <c r="J25" s="813"/>
      <c r="K25" s="813"/>
      <c r="L25" s="813"/>
      <c r="M25" s="813"/>
      <c r="N25" s="813"/>
      <c r="O25" s="813"/>
      <c r="P25" s="813"/>
      <c r="Q25" s="813"/>
    </row>
    <row r="26" spans="1:17" ht="15" customHeight="1">
      <c r="A26" s="813"/>
      <c r="B26" s="813"/>
      <c r="C26" s="813"/>
      <c r="D26" s="813"/>
      <c r="E26" s="813"/>
      <c r="F26" s="813"/>
      <c r="G26" s="813"/>
      <c r="H26" s="813"/>
      <c r="I26" s="813"/>
      <c r="J26" s="813"/>
      <c r="K26" s="813"/>
      <c r="L26" s="813"/>
      <c r="M26" s="813"/>
      <c r="N26" s="813"/>
      <c r="O26" s="813"/>
      <c r="P26" s="813"/>
      <c r="Q26" s="813"/>
    </row>
    <row r="27" spans="1:17" ht="15" customHeight="1">
      <c r="A27" s="813"/>
      <c r="B27" s="813"/>
      <c r="C27" s="813"/>
      <c r="D27" s="813"/>
      <c r="E27" s="813"/>
      <c r="F27" s="813"/>
      <c r="G27" s="813"/>
      <c r="H27" s="813"/>
      <c r="I27" s="813"/>
      <c r="J27" s="813"/>
      <c r="K27" s="813"/>
      <c r="L27" s="813"/>
      <c r="M27" s="813"/>
      <c r="N27" s="813"/>
      <c r="O27" s="813"/>
      <c r="P27" s="813"/>
      <c r="Q27" s="813"/>
    </row>
    <row r="28" spans="1:17" ht="15" customHeight="1">
      <c r="A28" s="813"/>
      <c r="B28" s="813"/>
      <c r="C28" s="813"/>
      <c r="D28" s="813"/>
      <c r="E28" s="813"/>
      <c r="F28" s="813"/>
      <c r="G28" s="813"/>
      <c r="H28" s="813"/>
      <c r="I28" s="813"/>
      <c r="J28" s="813"/>
      <c r="K28" s="813"/>
      <c r="L28" s="813"/>
      <c r="M28" s="813"/>
      <c r="N28" s="813"/>
      <c r="O28" s="813"/>
      <c r="P28" s="813"/>
      <c r="Q28" s="813"/>
    </row>
    <row r="29" spans="1:17" ht="15" customHeight="1">
      <c r="A29" s="813"/>
      <c r="B29" s="813"/>
      <c r="C29" s="813"/>
      <c r="D29" s="813"/>
      <c r="E29" s="813"/>
      <c r="F29" s="813"/>
      <c r="G29" s="813"/>
      <c r="H29" s="813"/>
      <c r="I29" s="813"/>
      <c r="J29" s="813"/>
      <c r="K29" s="813"/>
      <c r="L29" s="813"/>
      <c r="M29" s="813"/>
      <c r="N29" s="813"/>
      <c r="O29" s="813"/>
      <c r="P29" s="813"/>
      <c r="Q29" s="813"/>
    </row>
    <row r="30" spans="1:17" ht="15" customHeight="1">
      <c r="A30" s="813"/>
      <c r="B30" s="813"/>
      <c r="C30" s="813"/>
      <c r="D30" s="813"/>
      <c r="E30" s="813"/>
      <c r="F30" s="813"/>
      <c r="G30" s="813"/>
      <c r="H30" s="813"/>
      <c r="I30" s="813"/>
      <c r="J30" s="813"/>
      <c r="K30" s="813"/>
      <c r="L30" s="813"/>
      <c r="M30" s="813"/>
      <c r="N30" s="813"/>
      <c r="O30" s="813"/>
      <c r="P30" s="813"/>
      <c r="Q30" s="813"/>
    </row>
    <row r="31" spans="1:17" ht="15" customHeight="1">
      <c r="A31" s="813"/>
      <c r="B31" s="813"/>
      <c r="C31" s="813"/>
      <c r="D31" s="813"/>
      <c r="E31" s="813"/>
      <c r="F31" s="813"/>
      <c r="G31" s="813"/>
      <c r="H31" s="813"/>
      <c r="I31" s="813"/>
      <c r="J31" s="813"/>
      <c r="K31" s="813"/>
      <c r="L31" s="813"/>
      <c r="M31" s="813"/>
      <c r="N31" s="813"/>
      <c r="O31" s="813"/>
      <c r="P31" s="813"/>
      <c r="Q31" s="813"/>
    </row>
    <row r="32" spans="1:17" ht="15" customHeight="1">
      <c r="A32" s="813"/>
      <c r="B32" s="813"/>
      <c r="C32" s="813"/>
      <c r="D32" s="813"/>
      <c r="E32" s="813"/>
      <c r="F32" s="813"/>
      <c r="G32" s="813"/>
      <c r="H32" s="813"/>
      <c r="I32" s="813"/>
      <c r="J32" s="813"/>
      <c r="K32" s="813"/>
      <c r="L32" s="813"/>
      <c r="M32" s="813"/>
      <c r="N32" s="813"/>
      <c r="O32" s="813"/>
      <c r="P32" s="813"/>
      <c r="Q32" s="813"/>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sheetPr>
  <dimension ref="A1:AE94"/>
  <sheetViews>
    <sheetView showGridLines="0" topLeftCell="A81" zoomScale="99" zoomScaleNormal="100" workbookViewId="0">
      <selection activeCell="G77" sqref="G77"/>
    </sheetView>
  </sheetViews>
  <sheetFormatPr baseColWidth="10" defaultColWidth="11.44140625" defaultRowHeight="14.4"/>
  <cols>
    <col min="1" max="1" width="26.6640625" style="58" customWidth="1"/>
    <col min="2" max="2" width="18.6640625" style="58" customWidth="1"/>
    <col min="3" max="3" width="11.33203125" style="58" bestFit="1" customWidth="1"/>
    <col min="4" max="4" width="14.88671875" style="58" customWidth="1"/>
    <col min="5" max="7" width="11.33203125" style="58" bestFit="1" customWidth="1"/>
    <col min="8" max="16384" width="11.44140625" style="58"/>
  </cols>
  <sheetData>
    <row r="1" spans="1:10">
      <c r="A1" s="103"/>
      <c r="B1" s="103"/>
      <c r="C1" s="103"/>
      <c r="D1" s="103"/>
      <c r="E1" s="103"/>
      <c r="F1" s="103"/>
      <c r="G1" s="103"/>
      <c r="H1" s="103"/>
      <c r="I1" s="103"/>
      <c r="J1" s="103"/>
    </row>
    <row r="2" spans="1:10">
      <c r="A2" s="103"/>
      <c r="B2" s="103"/>
      <c r="C2" s="103"/>
      <c r="D2" s="103"/>
      <c r="E2" s="103"/>
      <c r="F2" s="103"/>
      <c r="G2" s="103"/>
      <c r="H2" s="103"/>
      <c r="I2" s="103"/>
      <c r="J2" s="103"/>
    </row>
    <row r="3" spans="1:10">
      <c r="A3" s="103"/>
      <c r="B3" s="103"/>
      <c r="C3" s="103"/>
      <c r="D3" s="103"/>
      <c r="E3" s="103"/>
      <c r="F3" s="103"/>
      <c r="G3" s="103"/>
      <c r="H3" s="103"/>
      <c r="I3" s="103"/>
      <c r="J3" s="103"/>
    </row>
    <row r="4" spans="1:10">
      <c r="A4" s="103"/>
      <c r="B4" s="103"/>
      <c r="C4" s="103"/>
      <c r="D4" s="103"/>
      <c r="E4" s="103"/>
      <c r="F4" s="103"/>
      <c r="G4" s="103"/>
      <c r="H4" s="103"/>
      <c r="I4" s="103"/>
      <c r="J4" s="103"/>
    </row>
    <row r="5" spans="1:10" ht="15" customHeight="1">
      <c r="A5" s="88"/>
      <c r="B5" s="88"/>
      <c r="C5" s="88"/>
      <c r="D5" s="88"/>
      <c r="E5" s="88"/>
      <c r="F5" s="88"/>
      <c r="G5" s="88"/>
      <c r="H5" s="88"/>
      <c r="I5" s="88"/>
      <c r="J5" s="88"/>
    </row>
    <row r="6" spans="1:10" ht="17.399999999999999" customHeight="1">
      <c r="A6" s="820" t="s">
        <v>231</v>
      </c>
      <c r="B6" s="820"/>
      <c r="C6" s="103"/>
      <c r="D6" s="103"/>
      <c r="E6" s="103"/>
      <c r="F6" s="103"/>
      <c r="G6" s="103"/>
      <c r="H6" s="103"/>
      <c r="I6" s="103"/>
      <c r="J6" s="103"/>
    </row>
    <row r="7" spans="1:10" ht="17.399999999999999" customHeight="1">
      <c r="A7" s="820"/>
      <c r="B7" s="820"/>
      <c r="C7" s="103"/>
      <c r="D7" s="103"/>
      <c r="E7" s="103"/>
      <c r="F7" s="103"/>
      <c r="G7" s="103"/>
      <c r="H7" s="103"/>
      <c r="I7" s="103"/>
      <c r="J7" s="103"/>
    </row>
    <row r="8" spans="1:10" ht="17.399999999999999" customHeight="1">
      <c r="A8" s="811" t="s">
        <v>232</v>
      </c>
      <c r="B8" s="811"/>
      <c r="C8" s="811"/>
      <c r="D8" s="811"/>
      <c r="E8" s="811"/>
      <c r="F8" s="811"/>
      <c r="G8" s="811"/>
      <c r="H8" s="716"/>
      <c r="I8" s="103"/>
      <c r="J8" s="103"/>
    </row>
    <row r="9" spans="1:10" ht="17.399999999999999" customHeight="1">
      <c r="A9" s="812"/>
      <c r="B9" s="812"/>
      <c r="C9" s="812"/>
      <c r="D9" s="812"/>
      <c r="E9" s="812"/>
      <c r="F9" s="812"/>
      <c r="G9" s="812"/>
      <c r="H9" s="716"/>
      <c r="I9" s="103"/>
      <c r="J9" s="103"/>
    </row>
    <row r="10" spans="1:10" ht="17.399999999999999" customHeight="1">
      <c r="A10" s="387"/>
      <c r="B10" s="387"/>
      <c r="C10" s="717">
        <v>2025</v>
      </c>
      <c r="D10" s="717">
        <v>2024</v>
      </c>
      <c r="E10" s="718">
        <v>2023</v>
      </c>
      <c r="F10" s="717">
        <v>2022</v>
      </c>
      <c r="G10" s="719">
        <v>2021</v>
      </c>
      <c r="H10" s="36"/>
      <c r="I10" s="103"/>
      <c r="J10" s="103"/>
    </row>
    <row r="11" spans="1:10" ht="17.399999999999999" customHeight="1">
      <c r="A11" s="821" t="s">
        <v>47</v>
      </c>
      <c r="B11" s="248" t="s">
        <v>233</v>
      </c>
      <c r="C11" s="233">
        <v>2864</v>
      </c>
      <c r="D11" s="568">
        <v>2892</v>
      </c>
      <c r="E11" s="21">
        <v>2755</v>
      </c>
      <c r="F11" s="21">
        <v>2961</v>
      </c>
      <c r="G11" s="388">
        <v>2890</v>
      </c>
      <c r="H11" s="14"/>
      <c r="I11" s="103"/>
      <c r="J11" s="103"/>
    </row>
    <row r="12" spans="1:10" ht="17.399999999999999" customHeight="1">
      <c r="A12" s="822"/>
      <c r="B12" s="248" t="s">
        <v>234</v>
      </c>
      <c r="C12" s="233">
        <v>64</v>
      </c>
      <c r="D12" s="569">
        <v>81</v>
      </c>
      <c r="E12" s="239">
        <v>166</v>
      </c>
      <c r="F12" s="239">
        <v>321</v>
      </c>
      <c r="G12" s="240">
        <v>459</v>
      </c>
      <c r="H12" s="14"/>
      <c r="I12" s="103"/>
      <c r="J12" s="103"/>
    </row>
    <row r="13" spans="1:10" ht="17.399999999999999" customHeight="1">
      <c r="A13" s="823"/>
      <c r="B13" s="721" t="s">
        <v>235</v>
      </c>
      <c r="C13" s="233">
        <f t="shared" ref="C13" si="0">SUM(C11:C12)</f>
        <v>2928</v>
      </c>
      <c r="D13" s="569">
        <f t="shared" ref="D13:G13" si="1">SUM(D11:D12)</f>
        <v>2973</v>
      </c>
      <c r="E13" s="239">
        <f t="shared" si="1"/>
        <v>2921</v>
      </c>
      <c r="F13" s="239">
        <f t="shared" si="1"/>
        <v>3282</v>
      </c>
      <c r="G13" s="240">
        <f t="shared" si="1"/>
        <v>3349</v>
      </c>
      <c r="H13" s="14"/>
      <c r="I13" s="103"/>
      <c r="J13" s="103"/>
    </row>
    <row r="14" spans="1:10" ht="17.399999999999999" customHeight="1">
      <c r="A14" s="821" t="s">
        <v>46</v>
      </c>
      <c r="B14" s="248" t="s">
        <v>233</v>
      </c>
      <c r="C14" s="233">
        <v>335</v>
      </c>
      <c r="D14" s="569">
        <v>320</v>
      </c>
      <c r="E14" s="239">
        <v>274</v>
      </c>
      <c r="F14" s="239">
        <v>276</v>
      </c>
      <c r="G14" s="240">
        <v>237</v>
      </c>
      <c r="H14" s="14"/>
      <c r="I14" s="103"/>
      <c r="J14" s="103"/>
    </row>
    <row r="15" spans="1:10" ht="17.399999999999999" customHeight="1">
      <c r="A15" s="822"/>
      <c r="B15" s="248" t="s">
        <v>234</v>
      </c>
      <c r="C15" s="233">
        <v>12</v>
      </c>
      <c r="D15" s="569">
        <v>10</v>
      </c>
      <c r="E15" s="239">
        <v>37</v>
      </c>
      <c r="F15" s="239">
        <v>40</v>
      </c>
      <c r="G15" s="240">
        <v>80</v>
      </c>
      <c r="H15" s="14"/>
      <c r="I15" s="103"/>
      <c r="J15" s="103"/>
    </row>
    <row r="16" spans="1:10" ht="17.399999999999999" customHeight="1">
      <c r="A16" s="823"/>
      <c r="B16" s="721" t="s">
        <v>236</v>
      </c>
      <c r="C16" s="233">
        <f t="shared" ref="C16" si="2">SUM(C14:C15)</f>
        <v>347</v>
      </c>
      <c r="D16" s="569">
        <f t="shared" ref="D16:G16" si="3">SUM(D14:D15)</f>
        <v>330</v>
      </c>
      <c r="E16" s="239">
        <f t="shared" si="3"/>
        <v>311</v>
      </c>
      <c r="F16" s="239">
        <f t="shared" si="3"/>
        <v>316</v>
      </c>
      <c r="G16" s="240">
        <f t="shared" si="3"/>
        <v>317</v>
      </c>
      <c r="H16" s="14"/>
      <c r="I16" s="103"/>
      <c r="J16" s="103"/>
    </row>
    <row r="17" spans="1:10" ht="17.399999999999999" customHeight="1">
      <c r="A17" s="824" t="s">
        <v>44</v>
      </c>
      <c r="B17" s="825"/>
      <c r="C17" s="510">
        <f t="shared" ref="C17" si="4">SUM(C13+C16)</f>
        <v>3275</v>
      </c>
      <c r="D17" s="617">
        <f t="shared" ref="D17:G17" si="5">SUM(D13+D16)</f>
        <v>3303</v>
      </c>
      <c r="E17" s="511">
        <f t="shared" si="5"/>
        <v>3232</v>
      </c>
      <c r="F17" s="511">
        <f t="shared" si="5"/>
        <v>3598</v>
      </c>
      <c r="G17" s="513">
        <f t="shared" si="5"/>
        <v>3666</v>
      </c>
      <c r="H17" s="14"/>
      <c r="I17" s="103"/>
      <c r="J17" s="103"/>
    </row>
    <row r="18" spans="1:10" ht="17.399999999999999" customHeight="1">
      <c r="A18" s="562"/>
      <c r="B18" s="562"/>
      <c r="C18" s="11"/>
      <c r="D18" s="563"/>
      <c r="E18" s="14"/>
      <c r="F18" s="14"/>
      <c r="G18" s="14"/>
      <c r="H18" s="14"/>
      <c r="I18" s="103"/>
      <c r="J18" s="103"/>
    </row>
    <row r="19" spans="1:10" ht="17.399999999999999" customHeight="1">
      <c r="A19" s="811" t="s">
        <v>237</v>
      </c>
      <c r="B19" s="811"/>
      <c r="C19" s="811"/>
      <c r="D19" s="811"/>
      <c r="E19" s="811"/>
      <c r="F19" s="811"/>
      <c r="G19" s="811"/>
      <c r="H19" s="811"/>
      <c r="I19" s="103"/>
      <c r="J19" s="103"/>
    </row>
    <row r="20" spans="1:10" ht="15" customHeight="1" thickBot="1">
      <c r="A20" s="812"/>
      <c r="B20" s="812"/>
      <c r="C20" s="812"/>
      <c r="D20" s="812"/>
      <c r="E20" s="812"/>
      <c r="F20" s="812"/>
      <c r="G20" s="812"/>
      <c r="H20" s="812"/>
      <c r="I20" s="103"/>
      <c r="J20" s="103"/>
    </row>
    <row r="21" spans="1:10">
      <c r="A21" s="387"/>
      <c r="B21" s="387"/>
      <c r="C21" s="717" t="s">
        <v>33</v>
      </c>
      <c r="D21" s="718" t="s">
        <v>35</v>
      </c>
      <c r="E21" s="717" t="s">
        <v>36</v>
      </c>
      <c r="F21" s="722" t="s">
        <v>238</v>
      </c>
      <c r="G21" s="722" t="s">
        <v>34</v>
      </c>
      <c r="H21" s="723" t="s">
        <v>239</v>
      </c>
      <c r="I21" s="60"/>
    </row>
    <row r="22" spans="1:10">
      <c r="A22" s="821" t="s">
        <v>47</v>
      </c>
      <c r="B22" s="248" t="s">
        <v>233</v>
      </c>
      <c r="C22" s="434">
        <f>SUM(D22:H22)</f>
        <v>2864</v>
      </c>
      <c r="D22" s="21">
        <v>1341</v>
      </c>
      <c r="E22" s="21">
        <v>303</v>
      </c>
      <c r="F22" s="21">
        <v>2</v>
      </c>
      <c r="G22" s="21">
        <v>1216</v>
      </c>
      <c r="H22" s="388">
        <v>2</v>
      </c>
      <c r="I22" s="60"/>
    </row>
    <row r="23" spans="1:10">
      <c r="A23" s="822"/>
      <c r="B23" s="248" t="s">
        <v>234</v>
      </c>
      <c r="C23" s="233">
        <f>SUM(D23:H23)</f>
        <v>64</v>
      </c>
      <c r="D23" s="239">
        <v>15</v>
      </c>
      <c r="E23" s="239">
        <v>0</v>
      </c>
      <c r="F23" s="239">
        <v>0</v>
      </c>
      <c r="G23" s="239">
        <v>49</v>
      </c>
      <c r="H23" s="240">
        <v>0</v>
      </c>
      <c r="I23" s="60"/>
    </row>
    <row r="24" spans="1:10">
      <c r="A24" s="823"/>
      <c r="B24" s="720" t="s">
        <v>235</v>
      </c>
      <c r="C24" s="233">
        <f>SUM(C22:C23)</f>
        <v>2928</v>
      </c>
      <c r="D24" s="239">
        <f>SUM(D22:D23)</f>
        <v>1356</v>
      </c>
      <c r="E24" s="239">
        <f>SUM(E22:E23)</f>
        <v>303</v>
      </c>
      <c r="F24" s="239">
        <f>SUM(F22:F23)</f>
        <v>2</v>
      </c>
      <c r="G24" s="239">
        <f>SUM(G22:G23)</f>
        <v>1265</v>
      </c>
      <c r="H24" s="240">
        <f t="shared" ref="H24" si="6">SUM(H22:H23)</f>
        <v>2</v>
      </c>
      <c r="I24" s="60"/>
    </row>
    <row r="25" spans="1:10">
      <c r="A25" s="821" t="s">
        <v>46</v>
      </c>
      <c r="B25" s="248" t="s">
        <v>233</v>
      </c>
      <c r="C25" s="233">
        <f>SUM(D25:H25)</f>
        <v>335</v>
      </c>
      <c r="D25" s="239">
        <v>96</v>
      </c>
      <c r="E25" s="239">
        <v>79</v>
      </c>
      <c r="F25" s="239">
        <v>2</v>
      </c>
      <c r="G25" s="218">
        <v>157</v>
      </c>
      <c r="H25" s="240">
        <v>1</v>
      </c>
      <c r="I25" s="60"/>
    </row>
    <row r="26" spans="1:10">
      <c r="A26" s="822"/>
      <c r="B26" s="248" t="s">
        <v>234</v>
      </c>
      <c r="C26" s="233">
        <f>SUM(D26:H26)</f>
        <v>12</v>
      </c>
      <c r="D26" s="239">
        <v>0</v>
      </c>
      <c r="E26" s="239">
        <v>0</v>
      </c>
      <c r="F26" s="239">
        <v>0</v>
      </c>
      <c r="G26" s="239">
        <v>12</v>
      </c>
      <c r="H26" s="240">
        <v>0</v>
      </c>
      <c r="I26" s="60"/>
    </row>
    <row r="27" spans="1:10">
      <c r="A27" s="823"/>
      <c r="B27" s="720" t="s">
        <v>236</v>
      </c>
      <c r="C27" s="233">
        <f>SUM(C25:C26)</f>
        <v>347</v>
      </c>
      <c r="D27" s="239">
        <f>SUM(D25:D26)</f>
        <v>96</v>
      </c>
      <c r="E27" s="239">
        <f>SUM(E25:E26)</f>
        <v>79</v>
      </c>
      <c r="F27" s="239">
        <f>SUM(F25:F26)</f>
        <v>2</v>
      </c>
      <c r="G27" s="239">
        <f>SUM(G25:G26)</f>
        <v>169</v>
      </c>
      <c r="H27" s="240">
        <f t="shared" ref="H27" si="7">SUM(H25:H26)</f>
        <v>1</v>
      </c>
      <c r="I27" s="65"/>
    </row>
    <row r="28" spans="1:10">
      <c r="A28" s="824" t="s">
        <v>44</v>
      </c>
      <c r="B28" s="825"/>
      <c r="C28" s="510">
        <f t="shared" ref="C28:H28" si="8">SUM(C24+C27)</f>
        <v>3275</v>
      </c>
      <c r="D28" s="511">
        <f t="shared" si="8"/>
        <v>1452</v>
      </c>
      <c r="E28" s="511">
        <f t="shared" si="8"/>
        <v>382</v>
      </c>
      <c r="F28" s="511">
        <f>SUM(F24+F27)</f>
        <v>4</v>
      </c>
      <c r="G28" s="512">
        <f>SUM(G24+G27)</f>
        <v>1434</v>
      </c>
      <c r="H28" s="513">
        <f t="shared" si="8"/>
        <v>3</v>
      </c>
      <c r="I28" s="60"/>
    </row>
    <row r="29" spans="1:10">
      <c r="A29" s="389"/>
      <c r="B29" s="390"/>
      <c r="C29" s="391"/>
      <c r="D29" s="392"/>
      <c r="E29" s="60"/>
      <c r="F29" s="59"/>
      <c r="G29" s="59"/>
      <c r="I29" s="66"/>
    </row>
    <row r="30" spans="1:10" ht="15" customHeight="1">
      <c r="A30" s="811" t="s">
        <v>240</v>
      </c>
      <c r="B30" s="811"/>
      <c r="C30" s="811"/>
      <c r="D30" s="811"/>
      <c r="E30" s="811"/>
      <c r="F30" s="811"/>
      <c r="G30" s="811"/>
      <c r="H30" s="724"/>
      <c r="I30" s="149"/>
      <c r="J30" s="149"/>
    </row>
    <row r="31" spans="1:10" ht="15.75" customHeight="1">
      <c r="A31" s="812"/>
      <c r="B31" s="812"/>
      <c r="C31" s="812"/>
      <c r="D31" s="812"/>
      <c r="E31" s="812"/>
      <c r="F31" s="812"/>
      <c r="G31" s="812"/>
      <c r="H31" s="149"/>
      <c r="I31" s="149"/>
      <c r="J31" s="149"/>
    </row>
    <row r="32" spans="1:10" ht="14.4" customHeight="1">
      <c r="A32" s="393"/>
      <c r="B32" s="677" t="s">
        <v>47</v>
      </c>
      <c r="C32" s="678"/>
      <c r="D32" s="677" t="s">
        <v>46</v>
      </c>
      <c r="E32" s="678"/>
      <c r="F32" s="677" t="s">
        <v>44</v>
      </c>
      <c r="G32" s="432"/>
      <c r="I32" s="150"/>
      <c r="J32" s="149"/>
    </row>
    <row r="33" spans="1:31" ht="14.4" customHeight="1">
      <c r="A33" s="394"/>
      <c r="B33" s="395" t="s">
        <v>48</v>
      </c>
      <c r="C33" s="396" t="s">
        <v>49</v>
      </c>
      <c r="D33" s="395" t="s">
        <v>48</v>
      </c>
      <c r="E33" s="395" t="s">
        <v>49</v>
      </c>
      <c r="F33" s="395" t="s">
        <v>48</v>
      </c>
      <c r="G33" s="397" t="s">
        <v>49</v>
      </c>
      <c r="I33" s="150"/>
      <c r="J33" s="149"/>
    </row>
    <row r="34" spans="1:31">
      <c r="A34" s="517" t="s">
        <v>241</v>
      </c>
      <c r="B34" s="518">
        <v>5</v>
      </c>
      <c r="C34" s="738">
        <f>(B34*G34)/F34</f>
        <v>0.625</v>
      </c>
      <c r="D34" s="515">
        <v>3</v>
      </c>
      <c r="E34" s="519">
        <f>(D34*G34)/F34</f>
        <v>0.375</v>
      </c>
      <c r="F34" s="515">
        <v>8</v>
      </c>
      <c r="G34" s="520">
        <v>1</v>
      </c>
      <c r="I34" s="150"/>
      <c r="J34" s="149"/>
    </row>
    <row r="35" spans="1:31">
      <c r="A35" s="398" t="s">
        <v>242</v>
      </c>
      <c r="B35" s="239">
        <v>38</v>
      </c>
      <c r="C35" s="597">
        <f t="shared" ref="C35:C40" si="9">(B35*G35)/F35</f>
        <v>0.86363636363636365</v>
      </c>
      <c r="D35" s="239">
        <v>6</v>
      </c>
      <c r="E35" s="596">
        <f t="shared" ref="E35:E40" si="10">(D35*G35)/F35</f>
        <v>0.13636363636363635</v>
      </c>
      <c r="F35" s="239">
        <f>SUM(B35+D35)</f>
        <v>44</v>
      </c>
      <c r="G35" s="495">
        <v>1</v>
      </c>
      <c r="I35" s="150"/>
      <c r="J35" s="149"/>
    </row>
    <row r="36" spans="1:31">
      <c r="A36" s="398" t="s">
        <v>243</v>
      </c>
      <c r="B36" s="239">
        <v>89</v>
      </c>
      <c r="C36" s="597">
        <f t="shared" si="9"/>
        <v>0.839622641509434</v>
      </c>
      <c r="D36" s="239">
        <v>17</v>
      </c>
      <c r="E36" s="596">
        <f t="shared" si="10"/>
        <v>0.16037735849056603</v>
      </c>
      <c r="F36" s="239">
        <f t="shared" ref="F36:F40" si="11">SUM(B36+D36)</f>
        <v>106</v>
      </c>
      <c r="G36" s="495">
        <v>1</v>
      </c>
      <c r="I36" s="150"/>
      <c r="J36" s="149"/>
    </row>
    <row r="37" spans="1:31">
      <c r="A37" s="398" t="s">
        <v>244</v>
      </c>
      <c r="B37" s="239">
        <v>103</v>
      </c>
      <c r="C37" s="597">
        <f t="shared" si="9"/>
        <v>0.8046875</v>
      </c>
      <c r="D37" s="239">
        <v>25</v>
      </c>
      <c r="E37" s="596">
        <f t="shared" si="10"/>
        <v>0.1953125</v>
      </c>
      <c r="F37" s="239">
        <f t="shared" si="11"/>
        <v>128</v>
      </c>
      <c r="G37" s="495">
        <v>1</v>
      </c>
      <c r="I37" s="150"/>
      <c r="J37" s="149"/>
    </row>
    <row r="38" spans="1:31">
      <c r="A38" s="398" t="s">
        <v>245</v>
      </c>
      <c r="B38" s="239">
        <v>535</v>
      </c>
      <c r="C38" s="597">
        <f t="shared" si="9"/>
        <v>0.73287671232876717</v>
      </c>
      <c r="D38" s="218">
        <v>195</v>
      </c>
      <c r="E38" s="596">
        <f t="shared" si="10"/>
        <v>0.26712328767123289</v>
      </c>
      <c r="F38" s="239">
        <f>SUM(B38+D38)</f>
        <v>730</v>
      </c>
      <c r="G38" s="495">
        <v>1</v>
      </c>
      <c r="I38" s="150"/>
      <c r="J38" s="149"/>
    </row>
    <row r="39" spans="1:31">
      <c r="A39" s="398" t="s">
        <v>246</v>
      </c>
      <c r="B39" s="239">
        <v>529</v>
      </c>
      <c r="C39" s="597">
        <f t="shared" si="9"/>
        <v>0.91364421416234887</v>
      </c>
      <c r="D39" s="21">
        <v>50</v>
      </c>
      <c r="E39" s="596">
        <f t="shared" si="10"/>
        <v>8.6355785837651119E-2</v>
      </c>
      <c r="F39" s="239">
        <f t="shared" si="11"/>
        <v>579</v>
      </c>
      <c r="G39" s="495">
        <v>1</v>
      </c>
      <c r="I39" s="150"/>
      <c r="J39" s="149"/>
    </row>
    <row r="40" spans="1:31">
      <c r="A40" s="398" t="s">
        <v>247</v>
      </c>
      <c r="B40" s="399">
        <v>1634</v>
      </c>
      <c r="C40" s="597">
        <f t="shared" si="9"/>
        <v>0.96800947867298581</v>
      </c>
      <c r="D40" s="400">
        <v>54</v>
      </c>
      <c r="E40" s="598">
        <f t="shared" si="10"/>
        <v>3.1990521327014215E-2</v>
      </c>
      <c r="F40" s="239">
        <f t="shared" si="11"/>
        <v>1688</v>
      </c>
      <c r="G40" s="499">
        <v>1</v>
      </c>
      <c r="I40" s="150"/>
      <c r="J40" s="149"/>
    </row>
    <row r="41" spans="1:31">
      <c r="A41" s="521" t="s">
        <v>248</v>
      </c>
      <c r="B41" s="522">
        <f>SUM(B35:B40)</f>
        <v>2928</v>
      </c>
      <c r="C41" s="523">
        <f>(B41*G41)/F41</f>
        <v>0.89404580152671753</v>
      </c>
      <c r="D41" s="516">
        <f>SUM(D35:D40)</f>
        <v>347</v>
      </c>
      <c r="E41" s="519">
        <f>(D41*G41)/F41</f>
        <v>0.10595419847328244</v>
      </c>
      <c r="F41" s="607">
        <f>SUM(F35:F40)</f>
        <v>3275</v>
      </c>
      <c r="G41" s="524">
        <v>1</v>
      </c>
      <c r="I41" s="150"/>
      <c r="J41" s="149"/>
    </row>
    <row r="42" spans="1:31" s="103" customFormat="1">
      <c r="A42" s="599"/>
      <c r="B42" s="600"/>
      <c r="C42" s="601"/>
      <c r="D42" s="602"/>
      <c r="E42" s="603"/>
      <c r="F42" s="604"/>
      <c r="G42" s="605"/>
      <c r="H42" s="602"/>
      <c r="I42" s="606"/>
      <c r="J42" s="606"/>
    </row>
    <row r="43" spans="1:31" ht="19.5" customHeight="1">
      <c r="A43" s="817" t="s">
        <v>249</v>
      </c>
      <c r="B43" s="817"/>
      <c r="C43" s="817"/>
      <c r="D43" s="817"/>
      <c r="E43" s="818"/>
      <c r="F43" s="403"/>
      <c r="G43" s="403"/>
      <c r="H43" s="403"/>
      <c r="I43" s="403"/>
      <c r="J43" s="403"/>
    </row>
    <row r="44" spans="1:31" ht="19.5" customHeight="1">
      <c r="A44" s="812"/>
      <c r="B44" s="812"/>
      <c r="C44" s="812"/>
      <c r="D44" s="812"/>
      <c r="E44" s="819"/>
      <c r="F44" s="404"/>
      <c r="G44" s="404"/>
      <c r="H44" s="404"/>
      <c r="I44" s="404"/>
      <c r="J44" s="405"/>
      <c r="K44" s="405"/>
      <c r="L44" s="405"/>
      <c r="M44" s="405"/>
      <c r="N44" s="405"/>
      <c r="O44" s="405"/>
      <c r="P44" s="405"/>
      <c r="Q44" s="405"/>
      <c r="R44" s="405"/>
      <c r="S44" s="405"/>
      <c r="T44" s="405"/>
      <c r="U44" s="405"/>
      <c r="V44" s="405"/>
      <c r="W44" s="405"/>
      <c r="X44" s="405"/>
      <c r="Y44" s="405"/>
      <c r="Z44" s="405"/>
      <c r="AA44" s="405"/>
      <c r="AB44" s="405"/>
      <c r="AC44" s="405"/>
      <c r="AD44" s="405"/>
      <c r="AE44" s="406"/>
    </row>
    <row r="45" spans="1:31" ht="14.4" customHeight="1">
      <c r="A45" s="407"/>
      <c r="B45" s="677" t="s">
        <v>250</v>
      </c>
      <c r="C45" s="678"/>
      <c r="D45" s="677" t="s">
        <v>251</v>
      </c>
      <c r="E45" s="678"/>
      <c r="F45" s="677" t="s">
        <v>252</v>
      </c>
      <c r="G45" s="678"/>
      <c r="H45" s="677" t="s">
        <v>44</v>
      </c>
      <c r="I45" s="432"/>
      <c r="K45" s="64"/>
      <c r="L45" s="64"/>
      <c r="M45" s="64"/>
      <c r="N45" s="64"/>
      <c r="O45" s="64"/>
      <c r="P45" s="64"/>
      <c r="Q45" s="64"/>
      <c r="R45" s="64"/>
      <c r="S45" s="64"/>
      <c r="T45" s="64"/>
      <c r="U45" s="64"/>
      <c r="V45" s="64"/>
      <c r="W45" s="64"/>
      <c r="X45" s="64"/>
      <c r="Y45" s="64"/>
      <c r="Z45" s="64"/>
      <c r="AA45" s="64"/>
      <c r="AB45" s="64"/>
      <c r="AC45" s="64"/>
      <c r="AD45" s="64"/>
      <c r="AE45" s="65"/>
    </row>
    <row r="46" spans="1:31" ht="14.4" customHeight="1">
      <c r="A46" s="387"/>
      <c r="B46" s="408" t="s">
        <v>48</v>
      </c>
      <c r="C46" s="409" t="s">
        <v>49</v>
      </c>
      <c r="D46" s="410" t="s">
        <v>48</v>
      </c>
      <c r="E46" s="411" t="s">
        <v>49</v>
      </c>
      <c r="F46" s="411" t="s">
        <v>48</v>
      </c>
      <c r="G46" s="411" t="s">
        <v>49</v>
      </c>
      <c r="H46" s="411" t="s">
        <v>48</v>
      </c>
      <c r="I46" s="412" t="s">
        <v>49</v>
      </c>
    </row>
    <row r="47" spans="1:31">
      <c r="A47" s="525" t="s">
        <v>241</v>
      </c>
      <c r="B47" s="526">
        <v>0</v>
      </c>
      <c r="C47" s="527">
        <v>0</v>
      </c>
      <c r="D47" s="528">
        <v>1</v>
      </c>
      <c r="E47" s="614">
        <v>0.13</v>
      </c>
      <c r="F47" s="528">
        <v>7</v>
      </c>
      <c r="G47" s="614">
        <v>0.88</v>
      </c>
      <c r="H47" s="609">
        <v>8</v>
      </c>
      <c r="I47" s="611">
        <v>1</v>
      </c>
      <c r="K47" s="57"/>
    </row>
    <row r="48" spans="1:31" ht="14.4" customHeight="1">
      <c r="A48" s="675" t="s">
        <v>242</v>
      </c>
      <c r="B48" s="413">
        <v>1</v>
      </c>
      <c r="C48" s="500">
        <f>(B48*I48)/H48</f>
        <v>2.2727272727272728E-2</v>
      </c>
      <c r="D48" s="414">
        <v>16</v>
      </c>
      <c r="E48" s="613">
        <f t="shared" ref="E48:E54" si="12">(D48*I48)/H48</f>
        <v>0.36363636363636365</v>
      </c>
      <c r="F48" s="414">
        <v>27</v>
      </c>
      <c r="G48" s="615">
        <f>(F48*I48)/H48</f>
        <v>0.61363636363636365</v>
      </c>
      <c r="H48" s="608">
        <f>F35</f>
        <v>44</v>
      </c>
      <c r="I48" s="610">
        <v>1</v>
      </c>
      <c r="K48" s="612"/>
    </row>
    <row r="49" spans="1:11">
      <c r="A49" s="415" t="s">
        <v>243</v>
      </c>
      <c r="B49" s="416">
        <v>0</v>
      </c>
      <c r="C49" s="500">
        <f>(B49*I49)/H49</f>
        <v>0</v>
      </c>
      <c r="D49" s="417">
        <v>72</v>
      </c>
      <c r="E49" s="613">
        <f t="shared" si="12"/>
        <v>0.67924528301886788</v>
      </c>
      <c r="F49" s="417">
        <v>34</v>
      </c>
      <c r="G49" s="615">
        <f t="shared" ref="G49:G54" si="13">(F49*I49)/H49</f>
        <v>0.32075471698113206</v>
      </c>
      <c r="H49" s="608">
        <f>F36</f>
        <v>106</v>
      </c>
      <c r="I49" s="610">
        <v>1</v>
      </c>
      <c r="K49" s="612"/>
    </row>
    <row r="50" spans="1:11">
      <c r="A50" s="398" t="s">
        <v>244</v>
      </c>
      <c r="B50" s="416">
        <v>2</v>
      </c>
      <c r="C50" s="500">
        <f t="shared" ref="C50:C53" si="14">(B50*I50)/H50</f>
        <v>1.5625E-2</v>
      </c>
      <c r="D50" s="417">
        <v>100</v>
      </c>
      <c r="E50" s="613">
        <f t="shared" si="12"/>
        <v>0.78125</v>
      </c>
      <c r="F50" s="417">
        <v>26</v>
      </c>
      <c r="G50" s="615">
        <f t="shared" si="13"/>
        <v>0.203125</v>
      </c>
      <c r="H50" s="608">
        <f>F37</f>
        <v>128</v>
      </c>
      <c r="I50" s="610">
        <v>1</v>
      </c>
      <c r="K50" s="612"/>
    </row>
    <row r="51" spans="1:11">
      <c r="A51" s="415" t="s">
        <v>245</v>
      </c>
      <c r="B51" s="416">
        <v>130</v>
      </c>
      <c r="C51" s="500">
        <f t="shared" si="14"/>
        <v>0.17808219178082191</v>
      </c>
      <c r="D51" s="417">
        <v>496</v>
      </c>
      <c r="E51" s="613">
        <f t="shared" si="12"/>
        <v>0.67945205479452053</v>
      </c>
      <c r="F51" s="417">
        <v>104</v>
      </c>
      <c r="G51" s="615">
        <f t="shared" si="13"/>
        <v>0.14246575342465753</v>
      </c>
      <c r="H51" s="608">
        <f>SUM(B51+D51+F51)</f>
        <v>730</v>
      </c>
      <c r="I51" s="610">
        <v>1</v>
      </c>
      <c r="K51" s="612"/>
    </row>
    <row r="52" spans="1:11">
      <c r="A52" s="398" t="s">
        <v>246</v>
      </c>
      <c r="B52" s="416">
        <v>110</v>
      </c>
      <c r="C52" s="500">
        <f t="shared" si="14"/>
        <v>0.18998272884283246</v>
      </c>
      <c r="D52" s="417">
        <v>377</v>
      </c>
      <c r="E52" s="613">
        <f t="shared" si="12"/>
        <v>0.65112262521588948</v>
      </c>
      <c r="F52" s="417">
        <v>92</v>
      </c>
      <c r="G52" s="615">
        <f t="shared" si="13"/>
        <v>0.15889464594127806</v>
      </c>
      <c r="H52" s="608">
        <f>B52+D52+F52</f>
        <v>579</v>
      </c>
      <c r="I52" s="610">
        <v>1</v>
      </c>
      <c r="K52" s="612"/>
    </row>
    <row r="53" spans="1:11">
      <c r="A53" s="398" t="s">
        <v>247</v>
      </c>
      <c r="B53" s="416">
        <v>182</v>
      </c>
      <c r="C53" s="500">
        <f t="shared" si="14"/>
        <v>0.10781990521327015</v>
      </c>
      <c r="D53" s="418">
        <v>1264</v>
      </c>
      <c r="E53" s="613">
        <f t="shared" si="12"/>
        <v>0.74881516587677721</v>
      </c>
      <c r="F53" s="418">
        <v>242</v>
      </c>
      <c r="G53" s="615">
        <f t="shared" si="13"/>
        <v>0.14336492890995262</v>
      </c>
      <c r="H53" s="608">
        <f>B53+D53+F53</f>
        <v>1688</v>
      </c>
      <c r="I53" s="610">
        <v>1</v>
      </c>
      <c r="K53" s="612"/>
    </row>
    <row r="54" spans="1:11">
      <c r="A54" s="531" t="s">
        <v>248</v>
      </c>
      <c r="B54" s="529">
        <f>SUM(B48:B53)</f>
        <v>425</v>
      </c>
      <c r="C54" s="616">
        <f>(B54*I54)/H54</f>
        <v>0.12977099236641221</v>
      </c>
      <c r="D54" s="529">
        <f>SUM(D48:D53)</f>
        <v>2325</v>
      </c>
      <c r="E54" s="616">
        <f t="shared" si="12"/>
        <v>0.70992366412213737</v>
      </c>
      <c r="F54" s="530">
        <f>SUM(F48:F53)</f>
        <v>525</v>
      </c>
      <c r="G54" s="616">
        <f t="shared" si="13"/>
        <v>0.16030534351145037</v>
      </c>
      <c r="H54" s="530">
        <f>SUM(H48:H53)</f>
        <v>3275</v>
      </c>
      <c r="I54" s="616">
        <v>1</v>
      </c>
      <c r="K54" s="612"/>
    </row>
    <row r="55" spans="1:11">
      <c r="A55" s="66"/>
      <c r="B55" s="66"/>
      <c r="C55" s="60"/>
      <c r="D55" s="66"/>
      <c r="F55" s="59"/>
      <c r="G55" s="59"/>
      <c r="H55" s="66"/>
      <c r="I55" s="65"/>
      <c r="J55" s="66"/>
    </row>
    <row r="56" spans="1:11" ht="22.5" customHeight="1">
      <c r="A56" s="768" t="s">
        <v>253</v>
      </c>
      <c r="B56" s="768"/>
      <c r="C56" s="768"/>
      <c r="D56" s="768"/>
      <c r="E56" s="768"/>
      <c r="F56" s="768"/>
      <c r="G56" s="768"/>
      <c r="H56" s="768"/>
      <c r="I56" s="768"/>
      <c r="J56" s="768"/>
      <c r="K56" s="768"/>
    </row>
    <row r="57" spans="1:11" ht="22.5" customHeight="1">
      <c r="A57" s="768"/>
      <c r="B57" s="768"/>
      <c r="C57" s="768"/>
      <c r="D57" s="768"/>
      <c r="E57" s="768"/>
      <c r="F57" s="768"/>
      <c r="G57" s="768"/>
      <c r="H57" s="768"/>
      <c r="I57" s="768"/>
      <c r="J57" s="768"/>
      <c r="K57" s="768"/>
    </row>
    <row r="58" spans="1:11">
      <c r="A58" s="427"/>
      <c r="B58" s="427"/>
      <c r="C58" s="428" t="s">
        <v>48</v>
      </c>
      <c r="D58" s="533" t="s">
        <v>49</v>
      </c>
      <c r="E58" s="429"/>
    </row>
    <row r="59" spans="1:11">
      <c r="A59" s="830" t="s">
        <v>34</v>
      </c>
      <c r="B59" s="248" t="s">
        <v>50</v>
      </c>
      <c r="C59" s="730">
        <v>841</v>
      </c>
      <c r="D59" s="422">
        <v>0.79339999999999999</v>
      </c>
      <c r="G59" s="612"/>
    </row>
    <row r="60" spans="1:11">
      <c r="A60" s="831"/>
      <c r="B60" s="248" t="s">
        <v>171</v>
      </c>
      <c r="C60" s="730">
        <v>42</v>
      </c>
      <c r="D60" s="422">
        <v>0.53849999999999998</v>
      </c>
    </row>
    <row r="61" spans="1:11">
      <c r="A61" s="831"/>
      <c r="B61" s="248" t="s">
        <v>133</v>
      </c>
      <c r="C61" s="730">
        <v>39</v>
      </c>
      <c r="D61" s="422">
        <v>0.57350000000000001</v>
      </c>
      <c r="F61" s="728"/>
    </row>
    <row r="62" spans="1:11">
      <c r="A62" s="831"/>
      <c r="B62" s="248" t="s">
        <v>172</v>
      </c>
      <c r="C62" s="730">
        <v>11</v>
      </c>
      <c r="D62" s="422">
        <f>11/12</f>
        <v>0.91666666666666663</v>
      </c>
    </row>
    <row r="63" spans="1:11">
      <c r="A63" s="831"/>
      <c r="B63" s="248" t="s">
        <v>134</v>
      </c>
      <c r="C63" s="730">
        <v>13</v>
      </c>
      <c r="D63" s="422">
        <f>13/19</f>
        <v>0.68421052631578949</v>
      </c>
    </row>
    <row r="64" spans="1:11">
      <c r="A64" s="831"/>
      <c r="B64" s="248" t="s">
        <v>254</v>
      </c>
      <c r="C64" s="730">
        <f>15+16</f>
        <v>31</v>
      </c>
      <c r="D64" s="422">
        <f>C64/(4+143)</f>
        <v>0.21088435374149661</v>
      </c>
    </row>
    <row r="65" spans="1:4">
      <c r="A65" s="831"/>
      <c r="B65" s="248" t="s">
        <v>255</v>
      </c>
      <c r="C65" s="730">
        <v>11</v>
      </c>
      <c r="D65" s="422">
        <f>11/14</f>
        <v>0.7857142857142857</v>
      </c>
    </row>
    <row r="66" spans="1:4">
      <c r="A66" s="831"/>
      <c r="B66" s="248" t="s">
        <v>256</v>
      </c>
      <c r="C66" s="730">
        <v>2</v>
      </c>
      <c r="D66" s="422">
        <f>2/5</f>
        <v>0.4</v>
      </c>
    </row>
    <row r="67" spans="1:4">
      <c r="A67" s="832"/>
      <c r="B67" s="720" t="s">
        <v>257</v>
      </c>
      <c r="C67" s="233">
        <v>990</v>
      </c>
      <c r="D67" s="729">
        <f>990/1434</f>
        <v>0.69037656903765687</v>
      </c>
    </row>
    <row r="68" spans="1:4">
      <c r="A68" s="830" t="s">
        <v>35</v>
      </c>
      <c r="B68" s="248" t="s">
        <v>101</v>
      </c>
      <c r="C68" s="730">
        <v>1076</v>
      </c>
      <c r="D68" s="422">
        <v>0.75880000000000003</v>
      </c>
    </row>
    <row r="69" spans="1:4">
      <c r="A69" s="831"/>
      <c r="B69" s="248" t="s">
        <v>258</v>
      </c>
      <c r="C69" s="730">
        <v>0</v>
      </c>
      <c r="D69" s="422" t="s">
        <v>11</v>
      </c>
    </row>
    <row r="70" spans="1:4">
      <c r="A70" s="832"/>
      <c r="B70" s="720" t="s">
        <v>259</v>
      </c>
      <c r="C70" s="233">
        <f>C68</f>
        <v>1076</v>
      </c>
      <c r="D70" s="729">
        <f>C70/1452</f>
        <v>0.74104683195592291</v>
      </c>
    </row>
    <row r="71" spans="1:4">
      <c r="A71" s="833" t="s">
        <v>36</v>
      </c>
      <c r="B71" s="645" t="s">
        <v>52</v>
      </c>
      <c r="C71" s="730">
        <v>337</v>
      </c>
      <c r="D71" s="422">
        <v>1</v>
      </c>
    </row>
    <row r="72" spans="1:4">
      <c r="A72" s="834"/>
      <c r="B72" s="727" t="s">
        <v>260</v>
      </c>
      <c r="C72" s="730">
        <v>32</v>
      </c>
      <c r="D72" s="422">
        <v>1</v>
      </c>
    </row>
    <row r="73" spans="1:4">
      <c r="A73" s="834"/>
      <c r="B73" s="727" t="s">
        <v>261</v>
      </c>
      <c r="C73" s="730">
        <v>14</v>
      </c>
      <c r="D73" s="422">
        <v>1</v>
      </c>
    </row>
    <row r="74" spans="1:4">
      <c r="A74" s="835"/>
      <c r="B74" s="732" t="s">
        <v>262</v>
      </c>
      <c r="C74" s="233">
        <f>SUM(C71:C73)</f>
        <v>383</v>
      </c>
      <c r="D74" s="729">
        <v>1</v>
      </c>
    </row>
    <row r="75" spans="1:4">
      <c r="A75" s="731" t="s">
        <v>238</v>
      </c>
      <c r="B75" s="727" t="s">
        <v>263</v>
      </c>
      <c r="C75" s="233">
        <v>0</v>
      </c>
      <c r="D75" s="422">
        <v>0</v>
      </c>
    </row>
    <row r="76" spans="1:4">
      <c r="A76" s="731" t="s">
        <v>239</v>
      </c>
      <c r="B76" s="727" t="s">
        <v>264</v>
      </c>
      <c r="C76" s="233">
        <v>0</v>
      </c>
      <c r="D76" s="422">
        <v>0</v>
      </c>
    </row>
    <row r="77" spans="1:4">
      <c r="A77" s="824" t="s">
        <v>44</v>
      </c>
      <c r="B77" s="826"/>
      <c r="C77" s="421">
        <f>C67+C70+C74+C75+C76</f>
        <v>2449</v>
      </c>
      <c r="D77" s="733">
        <v>0.74760000000000004</v>
      </c>
    </row>
    <row r="78" spans="1:4">
      <c r="A78" s="725"/>
      <c r="B78" s="725"/>
      <c r="C78" s="11"/>
      <c r="D78" s="726"/>
    </row>
    <row r="79" spans="1:4" ht="19.5" customHeight="1">
      <c r="A79" s="811" t="s">
        <v>265</v>
      </c>
      <c r="B79" s="811"/>
      <c r="C79" s="811"/>
      <c r="D79" s="811"/>
    </row>
    <row r="80" spans="1:4" ht="19.5" customHeight="1">
      <c r="A80" s="812"/>
      <c r="B80" s="812"/>
      <c r="C80" s="812"/>
      <c r="D80" s="812"/>
    </row>
    <row r="81" spans="1:10" ht="21.6">
      <c r="A81" s="734"/>
      <c r="B81" s="419"/>
      <c r="C81" s="395" t="s">
        <v>48</v>
      </c>
      <c r="D81" s="532" t="s">
        <v>266</v>
      </c>
      <c r="E81" s="420"/>
      <c r="F81" s="420"/>
      <c r="G81" s="420"/>
      <c r="H81" s="624"/>
      <c r="I81" s="420"/>
      <c r="J81" s="420"/>
    </row>
    <row r="82" spans="1:10">
      <c r="A82" s="827" t="s">
        <v>34</v>
      </c>
      <c r="B82" s="248" t="s">
        <v>50</v>
      </c>
      <c r="C82" s="421">
        <v>1956</v>
      </c>
      <c r="D82" s="422">
        <v>0.64849999999999997</v>
      </c>
      <c r="E82" s="618"/>
      <c r="F82" s="420"/>
      <c r="G82" s="420"/>
      <c r="H82" s="625"/>
      <c r="I82" s="420"/>
      <c r="J82" s="420"/>
    </row>
    <row r="83" spans="1:10">
      <c r="A83" s="828"/>
      <c r="B83" s="248" t="s">
        <v>171</v>
      </c>
      <c r="C83" s="233">
        <v>74</v>
      </c>
      <c r="D83" s="422">
        <v>0.49</v>
      </c>
      <c r="E83" s="618"/>
      <c r="F83" s="420"/>
      <c r="G83" s="420"/>
      <c r="H83" s="625"/>
      <c r="I83" s="420"/>
      <c r="J83" s="420"/>
    </row>
    <row r="84" spans="1:10">
      <c r="A84" s="828"/>
      <c r="B84" s="248" t="s">
        <v>133</v>
      </c>
      <c r="C84" s="233">
        <v>45</v>
      </c>
      <c r="D84" s="422">
        <v>0.4</v>
      </c>
      <c r="E84" s="618"/>
      <c r="F84" s="420"/>
      <c r="G84" s="420"/>
      <c r="H84" s="625"/>
      <c r="I84" s="420"/>
      <c r="J84" s="420"/>
    </row>
    <row r="85" spans="1:10">
      <c r="A85" s="828"/>
      <c r="B85" s="248" t="s">
        <v>172</v>
      </c>
      <c r="C85" s="233">
        <v>15</v>
      </c>
      <c r="D85" s="422">
        <f>15/27</f>
        <v>0.55555555555555558</v>
      </c>
      <c r="E85" s="618"/>
      <c r="F85" s="420"/>
      <c r="G85" s="420"/>
      <c r="H85" s="625"/>
      <c r="I85" s="420"/>
      <c r="J85" s="420"/>
    </row>
    <row r="86" spans="1:10">
      <c r="A86" s="828"/>
      <c r="B86" s="248" t="s">
        <v>134</v>
      </c>
      <c r="C86" s="233">
        <v>0</v>
      </c>
      <c r="D86" s="422">
        <v>0</v>
      </c>
      <c r="E86" s="618"/>
      <c r="F86" s="420"/>
      <c r="G86" s="420"/>
      <c r="H86" s="625"/>
      <c r="I86" s="420"/>
      <c r="J86" s="420"/>
    </row>
    <row r="87" spans="1:10">
      <c r="A87" s="829"/>
      <c r="B87" s="248" t="s">
        <v>257</v>
      </c>
      <c r="C87" s="233">
        <f>SUM(C82:C86)</f>
        <v>2090</v>
      </c>
      <c r="D87" s="422">
        <f>C87/3332</f>
        <v>0.62725090036014408</v>
      </c>
      <c r="E87" s="618"/>
      <c r="F87" s="420"/>
      <c r="G87" s="420"/>
      <c r="H87" s="625"/>
      <c r="I87" s="420"/>
      <c r="J87" s="420"/>
    </row>
    <row r="88" spans="1:10">
      <c r="A88" s="423" t="s">
        <v>35</v>
      </c>
      <c r="B88" s="248" t="s">
        <v>98</v>
      </c>
      <c r="C88" s="233">
        <v>520</v>
      </c>
      <c r="D88" s="422">
        <f>C88/1938</f>
        <v>0.26831785345717235</v>
      </c>
      <c r="E88" s="618"/>
      <c r="F88" s="420"/>
      <c r="G88" s="420"/>
      <c r="H88" s="625"/>
      <c r="I88" s="420"/>
      <c r="J88" s="420"/>
    </row>
    <row r="89" spans="1:10">
      <c r="A89" s="424" t="s">
        <v>36</v>
      </c>
      <c r="B89" s="248" t="s">
        <v>52</v>
      </c>
      <c r="C89" s="233">
        <v>1322</v>
      </c>
      <c r="D89" s="422">
        <f>C89/1647</f>
        <v>0.80267152398299935</v>
      </c>
      <c r="E89" s="618"/>
      <c r="F89" s="420"/>
      <c r="G89" s="420"/>
      <c r="H89" s="625"/>
      <c r="I89" s="420"/>
      <c r="J89" s="420"/>
    </row>
    <row r="90" spans="1:10">
      <c r="A90" s="824" t="s">
        <v>44</v>
      </c>
      <c r="B90" s="826"/>
      <c r="C90" s="421">
        <f>C89+C88+C87</f>
        <v>3932</v>
      </c>
      <c r="D90" s="627">
        <f>C90/7271</f>
        <v>0.54077843487828359</v>
      </c>
      <c r="E90" s="618"/>
      <c r="F90" s="542"/>
      <c r="G90" s="420"/>
      <c r="H90" s="626"/>
      <c r="I90" s="420"/>
      <c r="J90" s="420"/>
    </row>
    <row r="91" spans="1:10">
      <c r="A91" s="295"/>
      <c r="B91" s="295"/>
      <c r="C91" s="11"/>
      <c r="D91" s="425"/>
      <c r="E91" s="420"/>
      <c r="F91" s="420"/>
      <c r="G91" s="420"/>
      <c r="H91" s="420"/>
      <c r="I91" s="420"/>
      <c r="J91" s="420"/>
    </row>
    <row r="92" spans="1:10" s="426" customFormat="1" ht="30" customHeight="1">
      <c r="A92" s="816" t="s">
        <v>267</v>
      </c>
      <c r="B92" s="816"/>
      <c r="C92" s="816"/>
      <c r="D92" s="816"/>
      <c r="E92" s="816"/>
      <c r="F92" s="816"/>
      <c r="G92" s="816"/>
      <c r="H92" s="816"/>
      <c r="I92" s="816"/>
      <c r="J92" s="816"/>
    </row>
    <row r="93" spans="1:10" s="426" customFormat="1" ht="30" customHeight="1">
      <c r="A93" s="816" t="s">
        <v>268</v>
      </c>
      <c r="B93" s="816"/>
      <c r="C93" s="816"/>
      <c r="D93" s="816"/>
      <c r="E93" s="816"/>
      <c r="F93" s="816"/>
      <c r="G93" s="816"/>
      <c r="H93" s="816"/>
      <c r="I93" s="816"/>
      <c r="J93" s="816"/>
    </row>
    <row r="94" spans="1:10" s="426" customFormat="1" ht="30" customHeight="1">
      <c r="A94" s="816" t="s">
        <v>269</v>
      </c>
      <c r="B94" s="816"/>
      <c r="C94" s="816"/>
      <c r="D94" s="816"/>
      <c r="E94" s="816"/>
      <c r="F94" s="816"/>
      <c r="G94" s="816"/>
      <c r="H94" s="816"/>
      <c r="I94" s="816"/>
      <c r="J94" s="816"/>
    </row>
  </sheetData>
  <mergeCells count="22">
    <mergeCell ref="A93:J93"/>
    <mergeCell ref="A82:A87"/>
    <mergeCell ref="A77:B77"/>
    <mergeCell ref="A59:A67"/>
    <mergeCell ref="A68:A70"/>
    <mergeCell ref="A71:A74"/>
    <mergeCell ref="A94:J94"/>
    <mergeCell ref="A92:J92"/>
    <mergeCell ref="A79:D80"/>
    <mergeCell ref="A43:E44"/>
    <mergeCell ref="A6:B7"/>
    <mergeCell ref="A19:H20"/>
    <mergeCell ref="A11:A13"/>
    <mergeCell ref="A14:A16"/>
    <mergeCell ref="A17:B17"/>
    <mergeCell ref="A8:G9"/>
    <mergeCell ref="A30:G31"/>
    <mergeCell ref="A56:K57"/>
    <mergeCell ref="A28:B28"/>
    <mergeCell ref="A22:A24"/>
    <mergeCell ref="A25:A27"/>
    <mergeCell ref="A90:B9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5:H41"/>
  <sheetViews>
    <sheetView showGridLines="0" topLeftCell="A26" zoomScaleNormal="100" workbookViewId="0">
      <selection activeCell="I29" sqref="I29"/>
    </sheetView>
  </sheetViews>
  <sheetFormatPr baseColWidth="10" defaultColWidth="11.44140625" defaultRowHeight="14.4"/>
  <cols>
    <col min="1" max="1" width="14.44140625" style="58" customWidth="1"/>
    <col min="2" max="2" width="13" style="58" customWidth="1"/>
    <col min="3" max="3" width="17.33203125" style="58" customWidth="1"/>
    <col min="4" max="7" width="11.44140625" style="58"/>
    <col min="8" max="8" width="12.109375" style="58" customWidth="1"/>
    <col min="9" max="16384" width="11.44140625" style="58"/>
  </cols>
  <sheetData>
    <row r="5" spans="1:8">
      <c r="A5" s="88"/>
      <c r="B5" s="88"/>
      <c r="C5" s="88"/>
      <c r="D5" s="88"/>
      <c r="E5" s="88"/>
      <c r="F5" s="88"/>
      <c r="G5" s="88"/>
      <c r="H5" s="88"/>
    </row>
    <row r="6" spans="1:8">
      <c r="A6" s="845" t="s">
        <v>270</v>
      </c>
      <c r="B6" s="845"/>
      <c r="C6" s="103"/>
      <c r="D6" s="103"/>
      <c r="E6" s="103"/>
      <c r="F6" s="103"/>
      <c r="G6" s="103"/>
      <c r="H6" s="103"/>
    </row>
    <row r="7" spans="1:8">
      <c r="A7" s="845"/>
      <c r="B7" s="845"/>
      <c r="C7" s="103"/>
      <c r="D7" s="103"/>
      <c r="E7" s="103"/>
      <c r="F7" s="103"/>
      <c r="G7" s="103"/>
      <c r="H7" s="103"/>
    </row>
    <row r="8" spans="1:8" ht="15" customHeight="1">
      <c r="A8" s="811" t="s">
        <v>271</v>
      </c>
      <c r="B8" s="811"/>
      <c r="C8" s="811"/>
      <c r="D8" s="811"/>
      <c r="E8" s="811"/>
      <c r="F8" s="811"/>
      <c r="G8" s="811"/>
      <c r="H8" s="811"/>
    </row>
    <row r="9" spans="1:8" ht="15.75" customHeight="1" thickBot="1">
      <c r="A9" s="812"/>
      <c r="B9" s="812"/>
      <c r="C9" s="812"/>
      <c r="D9" s="812"/>
      <c r="E9" s="812"/>
      <c r="F9" s="812"/>
      <c r="G9" s="812"/>
      <c r="H9" s="812"/>
    </row>
    <row r="10" spans="1:8">
      <c r="A10" s="419"/>
      <c r="B10" s="419"/>
      <c r="C10" s="419"/>
      <c r="D10" s="431" t="s">
        <v>33</v>
      </c>
      <c r="E10" s="431" t="s">
        <v>35</v>
      </c>
      <c r="F10" s="431" t="s">
        <v>36</v>
      </c>
      <c r="G10" s="431" t="s">
        <v>238</v>
      </c>
      <c r="H10" s="432" t="s">
        <v>34</v>
      </c>
    </row>
    <row r="11" spans="1:8">
      <c r="A11" s="846" t="s">
        <v>272</v>
      </c>
      <c r="B11" s="848" t="s">
        <v>273</v>
      </c>
      <c r="C11" s="433" t="s">
        <v>274</v>
      </c>
      <c r="D11" s="434">
        <v>323</v>
      </c>
      <c r="E11" s="21">
        <v>102</v>
      </c>
      <c r="F11" s="21">
        <v>134</v>
      </c>
      <c r="G11" s="21" t="s">
        <v>11</v>
      </c>
      <c r="H11" s="435">
        <v>87</v>
      </c>
    </row>
    <row r="12" spans="1:8">
      <c r="A12" s="846"/>
      <c r="B12" s="848"/>
      <c r="C12" s="436" t="s">
        <v>275</v>
      </c>
      <c r="D12" s="437">
        <v>9.8000000000000004E-2</v>
      </c>
      <c r="E12" s="438">
        <v>7.0300000000000001E-2</v>
      </c>
      <c r="F12" s="438">
        <v>0.33579999999999999</v>
      </c>
      <c r="G12" s="241" t="s">
        <v>11</v>
      </c>
      <c r="H12" s="430">
        <v>6.0499999999999998E-2</v>
      </c>
    </row>
    <row r="13" spans="1:8">
      <c r="A13" s="846"/>
      <c r="B13" s="849" t="s">
        <v>276</v>
      </c>
      <c r="C13" s="436" t="s">
        <v>274</v>
      </c>
      <c r="D13" s="434">
        <v>77</v>
      </c>
      <c r="E13" s="219">
        <v>14</v>
      </c>
      <c r="F13" s="239">
        <v>27</v>
      </c>
      <c r="G13" s="239" t="s">
        <v>11</v>
      </c>
      <c r="H13" s="439">
        <v>36</v>
      </c>
    </row>
    <row r="14" spans="1:8">
      <c r="A14" s="847"/>
      <c r="B14" s="850"/>
      <c r="C14" s="440" t="s">
        <v>275</v>
      </c>
      <c r="D14" s="741">
        <v>2.3400000000000001E-2</v>
      </c>
      <c r="E14" s="438">
        <v>9.7000000000000003E-3</v>
      </c>
      <c r="F14" s="441">
        <v>6.7699999999999996E-2</v>
      </c>
      <c r="G14" s="442" t="s">
        <v>11</v>
      </c>
      <c r="H14" s="443">
        <v>2.5000000000000001E-2</v>
      </c>
    </row>
    <row r="15" spans="1:8">
      <c r="A15" s="851" t="s">
        <v>277</v>
      </c>
      <c r="B15" s="853" t="s">
        <v>278</v>
      </c>
      <c r="C15" s="444" t="s">
        <v>274</v>
      </c>
      <c r="D15" s="445">
        <v>120</v>
      </c>
      <c r="E15" s="446">
        <v>25</v>
      </c>
      <c r="F15" s="446">
        <v>49</v>
      </c>
      <c r="G15" s="446" t="s">
        <v>11</v>
      </c>
      <c r="H15" s="305">
        <v>46</v>
      </c>
    </row>
    <row r="16" spans="1:8">
      <c r="A16" s="846"/>
      <c r="B16" s="854"/>
      <c r="C16" s="436" t="s">
        <v>275</v>
      </c>
      <c r="D16" s="447">
        <v>3.6400000000000002E-2</v>
      </c>
      <c r="E16" s="438">
        <v>1.72E-2</v>
      </c>
      <c r="F16" s="438">
        <v>0.12280000000000001</v>
      </c>
      <c r="G16" s="448" t="s">
        <v>11</v>
      </c>
      <c r="H16" s="430">
        <v>3.2000000000000001E-2</v>
      </c>
    </row>
    <row r="17" spans="1:8">
      <c r="A17" s="846"/>
      <c r="B17" s="855" t="s">
        <v>251</v>
      </c>
      <c r="C17" s="436" t="s">
        <v>274</v>
      </c>
      <c r="D17" s="449">
        <v>258</v>
      </c>
      <c r="E17" s="239">
        <v>84</v>
      </c>
      <c r="F17" s="239">
        <v>101</v>
      </c>
      <c r="G17" s="239" t="s">
        <v>11</v>
      </c>
      <c r="H17" s="269">
        <v>73</v>
      </c>
    </row>
    <row r="18" spans="1:8">
      <c r="A18" s="846"/>
      <c r="B18" s="854"/>
      <c r="C18" s="436" t="s">
        <v>275</v>
      </c>
      <c r="D18" s="447">
        <v>7.8299999999999995E-2</v>
      </c>
      <c r="E18" s="438">
        <v>5.79E-2</v>
      </c>
      <c r="F18" s="438">
        <v>0.25309999999999999</v>
      </c>
      <c r="G18" s="448" t="s">
        <v>11</v>
      </c>
      <c r="H18" s="430">
        <v>5.0700000000000002E-2</v>
      </c>
    </row>
    <row r="19" spans="1:8">
      <c r="A19" s="846"/>
      <c r="B19" s="855" t="s">
        <v>279</v>
      </c>
      <c r="C19" s="436" t="s">
        <v>274</v>
      </c>
      <c r="D19" s="449">
        <v>22</v>
      </c>
      <c r="E19" s="239">
        <v>7</v>
      </c>
      <c r="F19" s="239">
        <v>11</v>
      </c>
      <c r="G19" s="239" t="s">
        <v>11</v>
      </c>
      <c r="H19" s="269">
        <v>4</v>
      </c>
    </row>
    <row r="20" spans="1:8">
      <c r="A20" s="852"/>
      <c r="B20" s="854"/>
      <c r="C20" s="436" t="s">
        <v>275</v>
      </c>
      <c r="D20" s="158">
        <v>6.7000000000000002E-3</v>
      </c>
      <c r="E20" s="450">
        <v>4.7999999999999996E-3</v>
      </c>
      <c r="F20" s="450">
        <v>2.76E-2</v>
      </c>
      <c r="G20" s="451" t="s">
        <v>11</v>
      </c>
      <c r="H20" s="452">
        <v>2.8E-3</v>
      </c>
    </row>
    <row r="21" spans="1:8">
      <c r="A21" s="453"/>
      <c r="B21" s="283"/>
      <c r="C21" s="454"/>
      <c r="D21" s="455"/>
      <c r="E21" s="456"/>
      <c r="F21" s="456"/>
      <c r="G21" s="457"/>
      <c r="H21" s="456"/>
    </row>
    <row r="22" spans="1:8" ht="15" customHeight="1">
      <c r="A22" s="811" t="s">
        <v>280</v>
      </c>
      <c r="B22" s="811"/>
      <c r="C22" s="811"/>
      <c r="D22" s="811"/>
      <c r="E22" s="811"/>
      <c r="F22" s="811"/>
      <c r="G22" s="811"/>
      <c r="H22" s="811"/>
    </row>
    <row r="23" spans="1:8" ht="15" customHeight="1" thickBot="1">
      <c r="A23" s="812"/>
      <c r="B23" s="812"/>
      <c r="C23" s="812"/>
      <c r="D23" s="812"/>
      <c r="E23" s="812"/>
      <c r="F23" s="812"/>
      <c r="G23" s="812"/>
      <c r="H23" s="812"/>
    </row>
    <row r="24" spans="1:8" ht="15" customHeight="1">
      <c r="A24" s="419"/>
      <c r="B24" s="419"/>
      <c r="C24" s="419"/>
      <c r="D24" s="431" t="s">
        <v>33</v>
      </c>
      <c r="E24" s="431" t="s">
        <v>35</v>
      </c>
      <c r="F24" s="431" t="s">
        <v>36</v>
      </c>
      <c r="G24" s="431" t="s">
        <v>238</v>
      </c>
      <c r="H24" s="534" t="s">
        <v>34</v>
      </c>
    </row>
    <row r="25" spans="1:8">
      <c r="A25" s="846" t="s">
        <v>272</v>
      </c>
      <c r="B25" s="848" t="s">
        <v>273</v>
      </c>
      <c r="C25" s="433" t="s">
        <v>274</v>
      </c>
      <c r="D25" s="434">
        <v>375</v>
      </c>
      <c r="E25" s="21">
        <v>109</v>
      </c>
      <c r="F25" s="21">
        <v>154</v>
      </c>
      <c r="G25" s="21" t="s">
        <v>11</v>
      </c>
      <c r="H25" s="269">
        <v>112</v>
      </c>
    </row>
    <row r="26" spans="1:8">
      <c r="A26" s="846"/>
      <c r="B26" s="848"/>
      <c r="C26" s="436" t="s">
        <v>275</v>
      </c>
      <c r="D26" s="437">
        <v>0.1138</v>
      </c>
      <c r="E26" s="438">
        <v>7.51E-2</v>
      </c>
      <c r="F26" s="438">
        <v>0.38600000000000001</v>
      </c>
      <c r="G26" s="438" t="s">
        <v>11</v>
      </c>
      <c r="H26" s="458">
        <v>7.7899999999999997E-2</v>
      </c>
    </row>
    <row r="27" spans="1:8">
      <c r="A27" s="846"/>
      <c r="B27" s="849" t="s">
        <v>276</v>
      </c>
      <c r="C27" s="436" t="s">
        <v>274</v>
      </c>
      <c r="D27" s="434">
        <v>60</v>
      </c>
      <c r="E27" s="219">
        <v>7</v>
      </c>
      <c r="F27" s="239">
        <v>30</v>
      </c>
      <c r="G27" s="239" t="s">
        <v>11</v>
      </c>
      <c r="H27" s="240">
        <v>23</v>
      </c>
    </row>
    <row r="28" spans="1:8">
      <c r="A28" s="847"/>
      <c r="B28" s="850"/>
      <c r="C28" s="440" t="s">
        <v>275</v>
      </c>
      <c r="D28" s="741">
        <v>1.8200000000000001E-2</v>
      </c>
      <c r="E28" s="438">
        <v>4.7999999999999996E-3</v>
      </c>
      <c r="F28" s="441">
        <v>7.5200000000000003E-2</v>
      </c>
      <c r="G28" s="441" t="s">
        <v>11</v>
      </c>
      <c r="H28" s="459">
        <v>1.6E-2</v>
      </c>
    </row>
    <row r="29" spans="1:8">
      <c r="A29" s="851" t="s">
        <v>277</v>
      </c>
      <c r="B29" s="853" t="s">
        <v>278</v>
      </c>
      <c r="C29" s="444" t="s">
        <v>274</v>
      </c>
      <c r="D29" s="445">
        <v>67</v>
      </c>
      <c r="E29" s="446">
        <v>15</v>
      </c>
      <c r="F29" s="446">
        <v>36</v>
      </c>
      <c r="G29" s="446" t="s">
        <v>11</v>
      </c>
      <c r="H29" s="305">
        <v>16</v>
      </c>
    </row>
    <row r="30" spans="1:8">
      <c r="A30" s="846"/>
      <c r="B30" s="854"/>
      <c r="C30" s="436" t="s">
        <v>275</v>
      </c>
      <c r="D30" s="447">
        <v>2.0299999999999999E-2</v>
      </c>
      <c r="E30" s="438">
        <v>1.03E-2</v>
      </c>
      <c r="F30" s="438">
        <v>9.0200000000000002E-2</v>
      </c>
      <c r="G30" s="438" t="s">
        <v>11</v>
      </c>
      <c r="H30" s="458">
        <v>1.11E-2</v>
      </c>
    </row>
    <row r="31" spans="1:8">
      <c r="A31" s="846"/>
      <c r="B31" s="855" t="s">
        <v>251</v>
      </c>
      <c r="C31" s="436" t="s">
        <v>274</v>
      </c>
      <c r="D31" s="449">
        <v>306</v>
      </c>
      <c r="E31" s="239">
        <v>80</v>
      </c>
      <c r="F31" s="239">
        <v>128</v>
      </c>
      <c r="G31" s="239" t="s">
        <v>11</v>
      </c>
      <c r="H31" s="269">
        <v>98</v>
      </c>
    </row>
    <row r="32" spans="1:8">
      <c r="A32" s="846"/>
      <c r="B32" s="854"/>
      <c r="C32" s="436" t="s">
        <v>275</v>
      </c>
      <c r="D32" s="437">
        <v>9.2899999999999996E-2</v>
      </c>
      <c r="E32" s="438">
        <v>5.5199999999999999E-2</v>
      </c>
      <c r="F32" s="438">
        <v>0.32079999999999997</v>
      </c>
      <c r="G32" s="438" t="s">
        <v>11</v>
      </c>
      <c r="H32" s="458">
        <v>6.8099999999999994E-2</v>
      </c>
    </row>
    <row r="33" spans="1:8">
      <c r="A33" s="846"/>
      <c r="B33" s="855" t="s">
        <v>279</v>
      </c>
      <c r="C33" s="436" t="s">
        <v>274</v>
      </c>
      <c r="D33" s="434">
        <v>62</v>
      </c>
      <c r="E33" s="239">
        <v>21</v>
      </c>
      <c r="F33" s="239">
        <v>20</v>
      </c>
      <c r="G33" s="239" t="s">
        <v>11</v>
      </c>
      <c r="H33" s="269">
        <v>21</v>
      </c>
    </row>
    <row r="34" spans="1:8">
      <c r="A34" s="852"/>
      <c r="B34" s="854"/>
      <c r="C34" s="436" t="s">
        <v>275</v>
      </c>
      <c r="D34" s="158">
        <v>1.8800000000000001E-2</v>
      </c>
      <c r="E34" s="139">
        <v>1.4500000000000001E-2</v>
      </c>
      <c r="F34" s="450">
        <v>5.0099999999999999E-2</v>
      </c>
      <c r="G34" s="139" t="s">
        <v>11</v>
      </c>
      <c r="H34" s="460">
        <v>1.46E-2</v>
      </c>
    </row>
    <row r="37" spans="1:8">
      <c r="A37" s="811" t="s">
        <v>281</v>
      </c>
      <c r="B37" s="811"/>
      <c r="C37" s="811"/>
      <c r="D37" s="811"/>
      <c r="E37" s="811"/>
      <c r="F37" s="811"/>
      <c r="G37" s="811"/>
    </row>
    <row r="38" spans="1:8" ht="15" thickBot="1">
      <c r="A38" s="812"/>
      <c r="B38" s="812"/>
      <c r="C38" s="812"/>
      <c r="D38" s="812"/>
      <c r="E38" s="812"/>
      <c r="F38" s="812"/>
      <c r="G38" s="812"/>
    </row>
    <row r="39" spans="1:8">
      <c r="A39" s="514"/>
      <c r="B39" s="514"/>
      <c r="C39" s="844" t="s">
        <v>282</v>
      </c>
      <c r="D39" s="844"/>
      <c r="E39" s="844"/>
      <c r="F39" s="844"/>
      <c r="G39" s="839" t="s">
        <v>283</v>
      </c>
      <c r="H39" s="839"/>
    </row>
    <row r="40" spans="1:8" ht="24" customHeight="1">
      <c r="A40" s="838" t="s">
        <v>284</v>
      </c>
      <c r="B40" s="838"/>
      <c r="C40" s="836" t="s">
        <v>285</v>
      </c>
      <c r="D40" s="836"/>
      <c r="E40" s="836"/>
      <c r="F40" s="836"/>
      <c r="G40" s="840">
        <v>4.0099999999999997E-2</v>
      </c>
      <c r="H40" s="841"/>
    </row>
    <row r="41" spans="1:8" ht="23.4" customHeight="1">
      <c r="A41" s="838" t="s">
        <v>286</v>
      </c>
      <c r="B41" s="838"/>
      <c r="C41" s="837" t="s">
        <v>287</v>
      </c>
      <c r="D41" s="837"/>
      <c r="E41" s="837"/>
      <c r="F41" s="837"/>
      <c r="G41" s="842">
        <v>0.04</v>
      </c>
      <c r="H41" s="843"/>
    </row>
  </sheetData>
  <mergeCells count="26">
    <mergeCell ref="A29:A34"/>
    <mergeCell ref="B29:B30"/>
    <mergeCell ref="B31:B32"/>
    <mergeCell ref="B33:B34"/>
    <mergeCell ref="A11:A14"/>
    <mergeCell ref="B11:B12"/>
    <mergeCell ref="B13:B14"/>
    <mergeCell ref="A15:A20"/>
    <mergeCell ref="B15:B16"/>
    <mergeCell ref="B17:B18"/>
    <mergeCell ref="B19:B20"/>
    <mergeCell ref="A6:B7"/>
    <mergeCell ref="A8:H9"/>
    <mergeCell ref="A25:A28"/>
    <mergeCell ref="B25:B26"/>
    <mergeCell ref="B27:B28"/>
    <mergeCell ref="A22:H23"/>
    <mergeCell ref="A37:G38"/>
    <mergeCell ref="C40:F40"/>
    <mergeCell ref="C41:F41"/>
    <mergeCell ref="A41:B41"/>
    <mergeCell ref="A40:B40"/>
    <mergeCell ref="G39:H39"/>
    <mergeCell ref="G40:H40"/>
    <mergeCell ref="G41:H41"/>
    <mergeCell ref="C39:F3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M48"/>
  <sheetViews>
    <sheetView showGridLines="0" topLeftCell="A12" zoomScaleNormal="100" workbookViewId="0">
      <selection activeCell="A34" sqref="A34:F35"/>
    </sheetView>
  </sheetViews>
  <sheetFormatPr baseColWidth="10" defaultColWidth="8.5546875" defaultRowHeight="10.8"/>
  <cols>
    <col min="1" max="1" width="20.88671875" style="1" customWidth="1"/>
    <col min="2" max="2" width="20.109375" style="1" customWidth="1"/>
    <col min="3" max="6" width="20.44140625" style="56"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15" customHeight="1"/>
    <row r="4" spans="1:13" ht="15" customHeight="1">
      <c r="A4" s="420"/>
      <c r="B4" s="420"/>
    </row>
    <row r="5" spans="1:13" ht="15" customHeight="1">
      <c r="A5" s="91"/>
      <c r="B5" s="91"/>
      <c r="C5" s="91"/>
      <c r="D5" s="91"/>
      <c r="E5" s="91"/>
      <c r="F5" s="92"/>
    </row>
    <row r="6" spans="1:13" ht="15" customHeight="1">
      <c r="A6" s="856" t="s">
        <v>288</v>
      </c>
      <c r="B6" s="646"/>
      <c r="C6" s="1"/>
      <c r="D6" s="1"/>
      <c r="E6" s="1"/>
    </row>
    <row r="7" spans="1:13" ht="15" customHeight="1">
      <c r="A7" s="856"/>
      <c r="B7" s="646"/>
      <c r="C7" s="1"/>
      <c r="D7" s="1"/>
      <c r="E7" s="1"/>
    </row>
    <row r="8" spans="1:13" ht="15" customHeight="1">
      <c r="A8" s="811" t="s">
        <v>320</v>
      </c>
      <c r="B8" s="811"/>
      <c r="C8" s="811"/>
      <c r="D8" s="811"/>
      <c r="E8" s="811"/>
      <c r="F8" s="811"/>
    </row>
    <row r="9" spans="1:13" ht="15" customHeight="1" thickBot="1">
      <c r="A9" s="812"/>
      <c r="B9" s="812"/>
      <c r="C9" s="812"/>
      <c r="D9" s="812"/>
      <c r="E9" s="812"/>
      <c r="F9" s="812"/>
      <c r="G9" s="2"/>
      <c r="H9" s="3"/>
      <c r="I9" s="3"/>
      <c r="J9" s="4"/>
      <c r="K9" s="4"/>
      <c r="L9" s="4"/>
    </row>
    <row r="10" spans="1:13" ht="15" customHeight="1">
      <c r="A10" s="260"/>
      <c r="B10" s="260"/>
      <c r="C10" s="224" t="s">
        <v>33</v>
      </c>
      <c r="D10" s="231" t="s">
        <v>35</v>
      </c>
      <c r="E10" s="130" t="s">
        <v>36</v>
      </c>
      <c r="F10" s="237" t="s">
        <v>34</v>
      </c>
      <c r="G10" s="5"/>
      <c r="H10" s="6"/>
      <c r="I10" s="7"/>
      <c r="J10" s="8"/>
      <c r="K10" s="8"/>
      <c r="L10" s="8"/>
      <c r="M10" s="9"/>
    </row>
    <row r="11" spans="1:13" ht="15" customHeight="1">
      <c r="A11" s="863" t="s">
        <v>242</v>
      </c>
      <c r="B11" s="226" t="s">
        <v>273</v>
      </c>
      <c r="C11" s="233">
        <v>17.836666666666666</v>
      </c>
      <c r="D11" s="215">
        <v>7</v>
      </c>
      <c r="E11" s="214">
        <v>34</v>
      </c>
      <c r="F11" s="334">
        <v>12.51</v>
      </c>
      <c r="G11" s="10"/>
      <c r="H11" s="11"/>
      <c r="I11" s="12"/>
      <c r="J11" s="12"/>
      <c r="K11" s="12"/>
      <c r="L11" s="12"/>
      <c r="M11" s="12"/>
    </row>
    <row r="12" spans="1:13" ht="15" customHeight="1">
      <c r="A12" s="864"/>
      <c r="B12" s="226" t="s">
        <v>276</v>
      </c>
      <c r="C12" s="233">
        <v>9.8125</v>
      </c>
      <c r="D12" s="215">
        <v>9</v>
      </c>
      <c r="E12" s="214" t="s">
        <v>11</v>
      </c>
      <c r="F12" s="334">
        <v>10.625</v>
      </c>
      <c r="G12" s="10"/>
      <c r="H12" s="11"/>
      <c r="I12" s="12"/>
      <c r="J12" s="12"/>
      <c r="K12" s="12"/>
      <c r="L12" s="12"/>
      <c r="M12" s="12"/>
    </row>
    <row r="13" spans="1:13" ht="15" customHeight="1">
      <c r="A13" s="774" t="s">
        <v>243</v>
      </c>
      <c r="B13" s="226" t="s">
        <v>273</v>
      </c>
      <c r="C13" s="233">
        <v>108.13333333333333</v>
      </c>
      <c r="D13" s="219">
        <v>282</v>
      </c>
      <c r="E13" s="218">
        <v>28.4</v>
      </c>
      <c r="F13" s="269">
        <v>14</v>
      </c>
      <c r="H13" s="11"/>
      <c r="I13" s="12"/>
      <c r="J13" s="12"/>
      <c r="K13" s="12"/>
      <c r="L13" s="12"/>
      <c r="M13" s="12"/>
    </row>
    <row r="14" spans="1:13" ht="15" customHeight="1">
      <c r="A14" s="776"/>
      <c r="B14" s="226" t="s">
        <v>276</v>
      </c>
      <c r="C14" s="233">
        <v>22.266666666666666</v>
      </c>
      <c r="D14" s="219">
        <v>18</v>
      </c>
      <c r="E14" s="218">
        <v>36</v>
      </c>
      <c r="F14" s="269">
        <v>12.8</v>
      </c>
      <c r="H14" s="11"/>
      <c r="I14" s="12"/>
      <c r="J14" s="12"/>
      <c r="K14" s="12"/>
      <c r="L14" s="12"/>
      <c r="M14" s="12"/>
    </row>
    <row r="15" spans="1:13" ht="15" customHeight="1">
      <c r="A15" s="774" t="s">
        <v>244</v>
      </c>
      <c r="B15" s="226" t="s">
        <v>273</v>
      </c>
      <c r="C15" s="233">
        <v>272.38666666666671</v>
      </c>
      <c r="D15" s="219">
        <v>789</v>
      </c>
      <c r="E15" s="218">
        <v>15.7</v>
      </c>
      <c r="F15" s="269">
        <v>12.46</v>
      </c>
      <c r="H15" s="11"/>
      <c r="I15" s="12"/>
      <c r="J15" s="12"/>
      <c r="K15" s="12"/>
      <c r="L15" s="12"/>
      <c r="M15" s="12"/>
    </row>
    <row r="16" spans="1:13" ht="15" customHeight="1">
      <c r="A16" s="776"/>
      <c r="B16" s="226" t="s">
        <v>276</v>
      </c>
      <c r="C16" s="233">
        <v>30.193333333333332</v>
      </c>
      <c r="D16" s="219">
        <v>56</v>
      </c>
      <c r="E16" s="218">
        <v>16</v>
      </c>
      <c r="F16" s="269">
        <v>18.579999999999998</v>
      </c>
      <c r="H16" s="11"/>
      <c r="I16" s="12"/>
      <c r="J16" s="12"/>
      <c r="K16" s="12"/>
      <c r="L16" s="12"/>
      <c r="M16" s="12"/>
    </row>
    <row r="17" spans="1:13" ht="15" customHeight="1">
      <c r="A17" s="865" t="s">
        <v>245</v>
      </c>
      <c r="B17" s="226" t="s">
        <v>273</v>
      </c>
      <c r="C17" s="233">
        <v>19.391000000000002</v>
      </c>
      <c r="D17" s="219">
        <v>6.7629999999999999</v>
      </c>
      <c r="E17" s="218">
        <v>37.5</v>
      </c>
      <c r="F17" s="269">
        <v>13.91</v>
      </c>
      <c r="G17" s="13"/>
      <c r="H17" s="11"/>
      <c r="I17" s="12"/>
      <c r="J17" s="12"/>
      <c r="K17" s="12"/>
      <c r="L17" s="12"/>
      <c r="M17" s="12"/>
    </row>
    <row r="18" spans="1:13" ht="15" customHeight="1">
      <c r="A18" s="866"/>
      <c r="B18" s="226" t="s">
        <v>276</v>
      </c>
      <c r="C18" s="233">
        <v>11.498333333333335</v>
      </c>
      <c r="D18" s="219">
        <v>1.0449999999999999</v>
      </c>
      <c r="E18" s="218">
        <v>21</v>
      </c>
      <c r="F18" s="269">
        <v>12.45</v>
      </c>
      <c r="G18" s="13"/>
      <c r="H18" s="11"/>
      <c r="I18" s="12"/>
      <c r="J18" s="12"/>
      <c r="K18" s="12"/>
      <c r="L18" s="12"/>
      <c r="M18" s="12"/>
    </row>
    <row r="19" spans="1:13" ht="15" customHeight="1">
      <c r="A19" s="774" t="s">
        <v>289</v>
      </c>
      <c r="B19" s="226" t="s">
        <v>273</v>
      </c>
      <c r="C19" s="233">
        <v>17.489999999999998</v>
      </c>
      <c r="D19" s="219">
        <v>0</v>
      </c>
      <c r="E19" s="218">
        <v>35.200000000000003</v>
      </c>
      <c r="F19" s="269">
        <v>17.27</v>
      </c>
      <c r="G19" s="13"/>
      <c r="H19" s="11"/>
      <c r="I19" s="12"/>
      <c r="J19" s="12"/>
      <c r="K19" s="12"/>
      <c r="L19" s="12"/>
      <c r="M19" s="12"/>
    </row>
    <row r="20" spans="1:13" ht="15" customHeight="1">
      <c r="A20" s="776"/>
      <c r="B20" s="226" t="s">
        <v>276</v>
      </c>
      <c r="C20" s="233">
        <v>34.706666666666671</v>
      </c>
      <c r="D20" s="219">
        <v>73</v>
      </c>
      <c r="E20" s="218">
        <v>18.899999999999999</v>
      </c>
      <c r="F20" s="269">
        <v>12.22</v>
      </c>
      <c r="H20" s="11"/>
      <c r="I20" s="12"/>
      <c r="J20" s="12"/>
      <c r="K20" s="12"/>
      <c r="L20" s="12"/>
      <c r="M20" s="12"/>
    </row>
    <row r="21" spans="1:13" ht="15" customHeight="1">
      <c r="A21" s="849" t="s">
        <v>247</v>
      </c>
      <c r="B21" s="226" t="s">
        <v>273</v>
      </c>
      <c r="C21" s="233">
        <v>19.060000000000002</v>
      </c>
      <c r="D21" s="219">
        <v>20</v>
      </c>
      <c r="E21" s="219" t="s">
        <v>11</v>
      </c>
      <c r="F21" s="269">
        <v>18.12</v>
      </c>
      <c r="H21" s="11"/>
      <c r="I21" s="14"/>
      <c r="J21" s="14"/>
      <c r="K21" s="14"/>
      <c r="L21" s="14"/>
      <c r="M21" s="14"/>
    </row>
    <row r="22" spans="1:13" ht="15" customHeight="1">
      <c r="A22" s="862"/>
      <c r="B22" s="226" t="s">
        <v>276</v>
      </c>
      <c r="C22" s="233">
        <v>16.337</v>
      </c>
      <c r="D22" s="304">
        <v>19.634</v>
      </c>
      <c r="E22" s="304" t="s">
        <v>11</v>
      </c>
      <c r="F22" s="461">
        <v>13.04</v>
      </c>
      <c r="H22" s="11"/>
      <c r="I22" s="14"/>
      <c r="J22" s="14"/>
      <c r="K22" s="14"/>
      <c r="L22" s="14"/>
      <c r="M22" s="14"/>
    </row>
    <row r="23" spans="1:13" ht="15" customHeight="1">
      <c r="A23" s="858" t="s">
        <v>290</v>
      </c>
      <c r="B23" s="859"/>
      <c r="C23" s="544">
        <v>49.250750000000004</v>
      </c>
      <c r="D23" s="218">
        <v>106.78683333333333</v>
      </c>
      <c r="E23" s="218">
        <v>26.966666666666669</v>
      </c>
      <c r="F23" s="269">
        <v>13.998749999999999</v>
      </c>
      <c r="H23" s="11"/>
      <c r="I23" s="14"/>
      <c r="J23" s="14"/>
      <c r="K23" s="14"/>
      <c r="L23" s="14"/>
      <c r="M23" s="14"/>
    </row>
    <row r="24" spans="1:13" ht="15" customHeight="1">
      <c r="H24" s="11"/>
      <c r="I24" s="14"/>
      <c r="J24" s="14"/>
      <c r="K24" s="14"/>
      <c r="L24" s="14"/>
      <c r="M24" s="14"/>
    </row>
    <row r="25" spans="1:13" ht="15" customHeight="1">
      <c r="A25" s="811" t="s">
        <v>291</v>
      </c>
      <c r="B25" s="811"/>
      <c r="C25" s="811"/>
      <c r="D25" s="21"/>
      <c r="E25" s="21"/>
      <c r="F25" s="29"/>
      <c r="H25" s="11"/>
      <c r="I25" s="14"/>
      <c r="J25" s="14"/>
      <c r="K25" s="14"/>
      <c r="L25" s="14"/>
      <c r="M25" s="14"/>
    </row>
    <row r="26" spans="1:13" ht="15" customHeight="1">
      <c r="A26" s="812"/>
      <c r="B26" s="812"/>
      <c r="C26" s="812"/>
      <c r="D26" s="19"/>
      <c r="E26" s="16"/>
      <c r="F26" s="16"/>
      <c r="G26" s="2"/>
      <c r="H26" s="3"/>
      <c r="I26" s="3"/>
      <c r="J26" s="4"/>
      <c r="K26" s="4"/>
      <c r="L26" s="4"/>
    </row>
    <row r="27" spans="1:13" ht="15" customHeight="1">
      <c r="A27" s="260"/>
      <c r="B27" s="260"/>
      <c r="C27" s="224" t="s">
        <v>33</v>
      </c>
      <c r="D27" s="231" t="s">
        <v>35</v>
      </c>
      <c r="E27" s="130" t="s">
        <v>36</v>
      </c>
      <c r="F27" s="237" t="s">
        <v>34</v>
      </c>
      <c r="G27" s="5"/>
      <c r="H27" s="6"/>
      <c r="I27" s="7"/>
      <c r="J27" s="8"/>
      <c r="K27" s="8"/>
      <c r="L27" s="8"/>
      <c r="M27" s="9"/>
    </row>
    <row r="28" spans="1:13" ht="15" customHeight="1">
      <c r="A28" s="867" t="s">
        <v>292</v>
      </c>
      <c r="B28" s="867"/>
      <c r="C28" s="233">
        <f>SUM(D28:F28)</f>
        <v>38133.75</v>
      </c>
      <c r="D28" s="215">
        <v>14647</v>
      </c>
      <c r="E28" s="214">
        <v>4914</v>
      </c>
      <c r="F28" s="334">
        <v>18572.75</v>
      </c>
      <c r="G28" s="10"/>
      <c r="H28" s="11"/>
      <c r="I28" s="12"/>
      <c r="J28" s="12"/>
      <c r="K28" s="12"/>
      <c r="L28" s="12"/>
      <c r="M28" s="12"/>
    </row>
    <row r="29" spans="1:13" ht="15" customHeight="1">
      <c r="A29" s="867" t="s">
        <v>293</v>
      </c>
      <c r="B29" s="867"/>
      <c r="C29" s="233">
        <f>SUM(D29:F29)</f>
        <v>3753</v>
      </c>
      <c r="D29" s="219">
        <v>2044</v>
      </c>
      <c r="E29" s="218" t="s">
        <v>11</v>
      </c>
      <c r="F29" s="269">
        <v>1709</v>
      </c>
      <c r="H29" s="11"/>
      <c r="I29" s="12"/>
      <c r="J29" s="12"/>
      <c r="K29" s="12"/>
      <c r="L29" s="12"/>
      <c r="M29" s="12"/>
    </row>
    <row r="30" spans="1:13" ht="15" customHeight="1">
      <c r="A30" s="867" t="s">
        <v>294</v>
      </c>
      <c r="B30" s="867"/>
      <c r="C30" s="233">
        <f t="shared" ref="C30:C31" si="0">SUM(D30:F30)</f>
        <v>6464.75</v>
      </c>
      <c r="D30" s="219">
        <v>2831</v>
      </c>
      <c r="E30" s="218">
        <v>780</v>
      </c>
      <c r="F30" s="269">
        <v>2853.75</v>
      </c>
      <c r="H30" s="11"/>
      <c r="I30" s="12"/>
      <c r="J30" s="12"/>
      <c r="K30" s="12"/>
      <c r="L30" s="12"/>
      <c r="M30" s="12"/>
    </row>
    <row r="31" spans="1:13" ht="15" customHeight="1">
      <c r="A31" s="860" t="s">
        <v>295</v>
      </c>
      <c r="B31" s="860"/>
      <c r="C31" s="233">
        <f t="shared" si="0"/>
        <v>5875</v>
      </c>
      <c r="D31" s="219">
        <v>2929</v>
      </c>
      <c r="E31" s="218">
        <v>2946</v>
      </c>
      <c r="F31" s="269" t="s">
        <v>296</v>
      </c>
      <c r="G31" s="13"/>
      <c r="H31" s="11"/>
      <c r="I31" s="12"/>
      <c r="J31" s="12"/>
      <c r="K31" s="12"/>
      <c r="L31" s="12"/>
      <c r="M31" s="12"/>
    </row>
    <row r="32" spans="1:13" ht="15" customHeight="1">
      <c r="A32" s="861" t="s">
        <v>297</v>
      </c>
      <c r="B32" s="861"/>
      <c r="C32" s="233">
        <f>SUM(C28:C31)</f>
        <v>54226.5</v>
      </c>
      <c r="D32" s="219">
        <v>22451</v>
      </c>
      <c r="E32" s="219">
        <v>8640</v>
      </c>
      <c r="F32" s="671">
        <v>23135.5</v>
      </c>
    </row>
    <row r="33" spans="1:13" ht="15" customHeight="1">
      <c r="A33" s="462"/>
      <c r="B33" s="463"/>
      <c r="C33" s="464"/>
      <c r="D33" s="401"/>
      <c r="E33" s="402"/>
      <c r="F33" s="401"/>
      <c r="H33" s="11"/>
      <c r="I33" s="14"/>
      <c r="J33" s="14"/>
      <c r="K33" s="14"/>
      <c r="L33" s="14"/>
      <c r="M33" s="14"/>
    </row>
    <row r="34" spans="1:13" ht="15" customHeight="1">
      <c r="A34" s="811" t="s">
        <v>321</v>
      </c>
      <c r="B34" s="811"/>
      <c r="C34" s="811"/>
      <c r="D34" s="811"/>
      <c r="E34" s="811"/>
      <c r="F34" s="857"/>
      <c r="H34" s="11"/>
      <c r="I34" s="14"/>
      <c r="J34" s="14"/>
      <c r="K34" s="14"/>
      <c r="L34" s="14"/>
      <c r="M34" s="14"/>
    </row>
    <row r="35" spans="1:13" ht="15" customHeight="1">
      <c r="A35" s="812"/>
      <c r="B35" s="812"/>
      <c r="C35" s="812"/>
      <c r="D35" s="812"/>
      <c r="E35" s="812"/>
      <c r="F35" s="819"/>
    </row>
    <row r="36" spans="1:13" ht="15" customHeight="1">
      <c r="A36" s="260"/>
      <c r="B36" s="260"/>
      <c r="C36" s="224" t="s">
        <v>33</v>
      </c>
      <c r="D36" s="231" t="s">
        <v>35</v>
      </c>
      <c r="E36" s="130" t="s">
        <v>36</v>
      </c>
      <c r="F36" s="237" t="s">
        <v>34</v>
      </c>
    </row>
    <row r="37" spans="1:13" ht="15" customHeight="1">
      <c r="A37" s="860" t="s">
        <v>292</v>
      </c>
      <c r="B37" s="860"/>
      <c r="C37" s="233">
        <v>3339</v>
      </c>
      <c r="D37" s="215">
        <v>1483</v>
      </c>
      <c r="E37" s="214">
        <v>476</v>
      </c>
      <c r="F37" s="334">
        <v>1380</v>
      </c>
      <c r="H37" s="12"/>
    </row>
    <row r="38" spans="1:13" ht="15" customHeight="1">
      <c r="A38" s="860" t="s">
        <v>293</v>
      </c>
      <c r="B38" s="860"/>
      <c r="C38" s="233">
        <v>2049</v>
      </c>
      <c r="D38" s="219">
        <v>1117</v>
      </c>
      <c r="E38" s="218" t="s">
        <v>11</v>
      </c>
      <c r="F38" s="269">
        <v>932</v>
      </c>
      <c r="H38" s="14"/>
    </row>
    <row r="39" spans="1:13" ht="15" customHeight="1">
      <c r="A39" s="860" t="s">
        <v>294</v>
      </c>
      <c r="B39" s="860"/>
      <c r="C39" s="233">
        <v>2518</v>
      </c>
      <c r="D39" s="219">
        <v>1067</v>
      </c>
      <c r="E39" s="218">
        <v>87</v>
      </c>
      <c r="F39" s="269">
        <v>1364</v>
      </c>
      <c r="H39" s="14"/>
    </row>
    <row r="40" spans="1:13" ht="15" customHeight="1">
      <c r="A40" s="860" t="s">
        <v>295</v>
      </c>
      <c r="B40" s="860"/>
      <c r="C40" s="233">
        <v>1967</v>
      </c>
      <c r="D40" s="219">
        <v>1487</v>
      </c>
      <c r="E40" s="218">
        <v>151</v>
      </c>
      <c r="F40" s="334">
        <v>329</v>
      </c>
      <c r="H40" s="14"/>
    </row>
    <row r="41" spans="1:13" ht="25.2" customHeight="1">
      <c r="A41" s="861" t="s">
        <v>298</v>
      </c>
      <c r="B41" s="861"/>
      <c r="C41" s="233">
        <v>3575</v>
      </c>
      <c r="D41" s="219">
        <v>1535</v>
      </c>
      <c r="E41" s="219">
        <v>488</v>
      </c>
      <c r="F41" s="671">
        <v>1552</v>
      </c>
      <c r="H41" s="14"/>
    </row>
    <row r="43" spans="1:13">
      <c r="C43" s="543"/>
    </row>
    <row r="45" spans="1:13">
      <c r="A45" s="35"/>
      <c r="B45" s="35"/>
    </row>
    <row r="48" spans="1:13">
      <c r="A48" s="465"/>
    </row>
  </sheetData>
  <mergeCells count="21">
    <mergeCell ref="A39:B39"/>
    <mergeCell ref="A40:B40"/>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 ref="A6:A7"/>
    <mergeCell ref="A25:C26"/>
    <mergeCell ref="A34:F35"/>
    <mergeCell ref="A8:F9"/>
    <mergeCell ref="A23:B2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P35"/>
  <sheetViews>
    <sheetView showGridLines="0" topLeftCell="A16" zoomScaleNormal="100" workbookViewId="0">
      <selection activeCell="A40" sqref="A40"/>
    </sheetView>
  </sheetViews>
  <sheetFormatPr baseColWidth="10" defaultColWidth="9.109375" defaultRowHeight="14.4"/>
  <cols>
    <col min="1" max="1" width="23.44140625" style="58" customWidth="1"/>
    <col min="2" max="3" width="11.44140625" style="58" customWidth="1"/>
    <col min="4" max="4" width="13.33203125" style="58" customWidth="1"/>
    <col min="5" max="5" width="11.44140625" style="58" customWidth="1"/>
    <col min="6" max="6" width="12.77734375" style="58" customWidth="1"/>
    <col min="7" max="7" width="11.44140625" style="58" customWidth="1"/>
    <col min="8" max="16384" width="9.109375" style="58"/>
  </cols>
  <sheetData>
    <row r="1" spans="1:16" ht="15" customHeight="1">
      <c r="B1" s="57"/>
    </row>
    <row r="2" spans="1:16" ht="15" customHeight="1">
      <c r="B2" s="57"/>
    </row>
    <row r="3" spans="1:16" ht="15" customHeight="1">
      <c r="B3" s="57"/>
    </row>
    <row r="4" spans="1:16" ht="15" customHeight="1">
      <c r="B4" s="57"/>
    </row>
    <row r="5" spans="1:16">
      <c r="A5" s="88"/>
      <c r="B5" s="89"/>
      <c r="C5" s="88"/>
      <c r="D5" s="88"/>
      <c r="E5" s="88"/>
      <c r="F5" s="88"/>
      <c r="G5" s="88"/>
      <c r="H5" s="88"/>
      <c r="I5" s="88"/>
      <c r="J5" s="88"/>
      <c r="K5" s="88"/>
      <c r="L5" s="88"/>
      <c r="M5" s="88"/>
      <c r="N5" s="88"/>
      <c r="O5" s="103"/>
      <c r="P5" s="103"/>
    </row>
    <row r="6" spans="1:16">
      <c r="A6" s="103"/>
      <c r="B6" s="104"/>
      <c r="C6" s="103"/>
      <c r="D6" s="103"/>
      <c r="E6" s="103"/>
      <c r="F6" s="103"/>
      <c r="G6" s="103"/>
      <c r="H6" s="103"/>
    </row>
    <row r="7" spans="1:16">
      <c r="B7" s="104"/>
      <c r="C7" s="103"/>
      <c r="D7" s="103"/>
      <c r="E7" s="103"/>
      <c r="F7" s="103"/>
      <c r="G7" s="103"/>
      <c r="H7" s="103"/>
    </row>
    <row r="8" spans="1:16">
      <c r="A8" s="103"/>
      <c r="B8" s="104"/>
      <c r="C8" s="103"/>
      <c r="D8" s="103"/>
      <c r="E8" s="103"/>
      <c r="F8" s="103"/>
      <c r="G8" s="103"/>
      <c r="H8" s="103"/>
    </row>
    <row r="9" spans="1:16">
      <c r="A9" s="103"/>
      <c r="B9" s="104"/>
      <c r="C9" s="103"/>
      <c r="D9" s="103"/>
      <c r="E9" s="103"/>
      <c r="F9" s="103"/>
      <c r="G9" s="103"/>
      <c r="H9" s="103"/>
    </row>
    <row r="10" spans="1:16">
      <c r="A10" s="103"/>
      <c r="B10" s="104"/>
      <c r="C10" s="103"/>
      <c r="D10" s="103"/>
      <c r="E10" s="103"/>
      <c r="F10" s="103"/>
      <c r="G10" s="103"/>
      <c r="H10" s="103"/>
    </row>
    <row r="11" spans="1:16">
      <c r="A11" s="103"/>
      <c r="B11" s="104"/>
      <c r="C11" s="103"/>
      <c r="D11" s="103"/>
      <c r="E11" s="103"/>
      <c r="F11" s="103"/>
      <c r="G11" s="103"/>
      <c r="H11" s="103"/>
    </row>
    <row r="12" spans="1:16">
      <c r="A12" s="103"/>
      <c r="B12" s="104"/>
      <c r="C12" s="103"/>
      <c r="D12" s="103"/>
      <c r="E12" s="103"/>
      <c r="F12" s="103"/>
      <c r="G12" s="103"/>
      <c r="H12" s="103"/>
    </row>
    <row r="13" spans="1:16">
      <c r="A13" s="103"/>
      <c r="B13" s="104"/>
      <c r="C13" s="103"/>
      <c r="D13" s="103"/>
      <c r="E13" s="103"/>
      <c r="F13" s="103"/>
      <c r="G13" s="103"/>
      <c r="H13" s="103"/>
    </row>
    <row r="14" spans="1:16">
      <c r="A14" s="103"/>
      <c r="B14" s="104"/>
      <c r="C14" s="103"/>
      <c r="D14" s="103"/>
      <c r="E14" s="103"/>
      <c r="F14" s="103"/>
      <c r="G14" s="103"/>
      <c r="H14" s="103"/>
    </row>
    <row r="15" spans="1:16">
      <c r="A15" s="103"/>
      <c r="B15" s="104"/>
      <c r="C15" s="103"/>
      <c r="D15" s="103"/>
      <c r="E15" s="103"/>
      <c r="F15" s="103"/>
      <c r="G15" s="103"/>
      <c r="H15" s="103"/>
    </row>
    <row r="16" spans="1:16">
      <c r="A16" s="103"/>
      <c r="B16" s="104"/>
      <c r="C16" s="103"/>
      <c r="D16" s="103"/>
      <c r="E16" s="103"/>
      <c r="F16" s="103"/>
      <c r="G16" s="103"/>
      <c r="H16" s="103"/>
    </row>
    <row r="17" spans="1:16">
      <c r="A17" s="103"/>
      <c r="B17" s="104"/>
      <c r="C17" s="103"/>
      <c r="D17" s="103"/>
      <c r="E17" s="103"/>
      <c r="F17" s="103"/>
      <c r="G17" s="103"/>
      <c r="H17" s="103"/>
    </row>
    <row r="18" spans="1:16">
      <c r="A18" s="103"/>
      <c r="B18" s="104"/>
      <c r="C18" s="103"/>
      <c r="D18" s="103"/>
      <c r="E18" s="103"/>
      <c r="F18" s="103"/>
      <c r="G18" s="103"/>
      <c r="H18" s="103"/>
    </row>
    <row r="19" spans="1:16">
      <c r="A19" s="103"/>
      <c r="B19" s="104"/>
      <c r="C19" s="103"/>
      <c r="D19" s="103"/>
      <c r="E19" s="103"/>
      <c r="F19" s="103"/>
      <c r="G19" s="103"/>
      <c r="H19" s="103"/>
    </row>
    <row r="20" spans="1:16" ht="15" customHeight="1">
      <c r="A20" s="813" t="s">
        <v>299</v>
      </c>
      <c r="B20" s="813"/>
      <c r="C20" s="813"/>
      <c r="D20" s="813"/>
      <c r="E20" s="813"/>
      <c r="F20" s="813"/>
      <c r="G20" s="813"/>
      <c r="H20" s="813"/>
      <c r="I20" s="813"/>
      <c r="J20" s="813"/>
      <c r="K20" s="813"/>
      <c r="L20" s="813"/>
      <c r="M20" s="813"/>
      <c r="N20" s="330"/>
      <c r="O20" s="330"/>
      <c r="P20" s="330"/>
    </row>
    <row r="21" spans="1:16" ht="15" customHeight="1">
      <c r="A21" s="813"/>
      <c r="B21" s="813"/>
      <c r="C21" s="813"/>
      <c r="D21" s="813"/>
      <c r="E21" s="813"/>
      <c r="F21" s="813"/>
      <c r="G21" s="813"/>
      <c r="H21" s="813"/>
      <c r="I21" s="813"/>
      <c r="J21" s="813"/>
      <c r="K21" s="813"/>
      <c r="L21" s="813"/>
      <c r="M21" s="813"/>
      <c r="N21" s="330"/>
      <c r="O21" s="330"/>
      <c r="P21" s="330"/>
    </row>
    <row r="22" spans="1:16" ht="15" customHeight="1">
      <c r="A22" s="813"/>
      <c r="B22" s="813"/>
      <c r="C22" s="813"/>
      <c r="D22" s="813"/>
      <c r="E22" s="813"/>
      <c r="F22" s="813"/>
      <c r="G22" s="813"/>
      <c r="H22" s="813"/>
      <c r="I22" s="813"/>
      <c r="J22" s="813"/>
      <c r="K22" s="813"/>
      <c r="L22" s="813"/>
      <c r="M22" s="813"/>
      <c r="N22" s="330"/>
      <c r="O22" s="330"/>
      <c r="P22" s="330"/>
    </row>
    <row r="23" spans="1:16" ht="15" customHeight="1">
      <c r="A23" s="813"/>
      <c r="B23" s="813"/>
      <c r="C23" s="813"/>
      <c r="D23" s="813"/>
      <c r="E23" s="813"/>
      <c r="F23" s="813"/>
      <c r="G23" s="813"/>
      <c r="H23" s="813"/>
      <c r="I23" s="813"/>
      <c r="J23" s="813"/>
      <c r="K23" s="813"/>
      <c r="L23" s="813"/>
      <c r="M23" s="813"/>
      <c r="N23" s="330"/>
      <c r="O23" s="330"/>
      <c r="P23" s="330"/>
    </row>
    <row r="24" spans="1:16" ht="15" customHeight="1">
      <c r="A24" s="813"/>
      <c r="B24" s="813"/>
      <c r="C24" s="813"/>
      <c r="D24" s="813"/>
      <c r="E24" s="813"/>
      <c r="F24" s="813"/>
      <c r="G24" s="813"/>
      <c r="H24" s="813"/>
      <c r="I24" s="813"/>
      <c r="J24" s="813"/>
      <c r="K24" s="813"/>
      <c r="L24" s="813"/>
      <c r="M24" s="813"/>
      <c r="N24" s="330"/>
      <c r="O24" s="330"/>
      <c r="P24" s="330"/>
    </row>
    <row r="25" spans="1:16" ht="15" customHeight="1">
      <c r="A25" s="813"/>
      <c r="B25" s="813"/>
      <c r="C25" s="813"/>
      <c r="D25" s="813"/>
      <c r="E25" s="813"/>
      <c r="F25" s="813"/>
      <c r="G25" s="813"/>
      <c r="H25" s="813"/>
      <c r="I25" s="813"/>
      <c r="J25" s="813"/>
      <c r="K25" s="813"/>
      <c r="L25" s="813"/>
      <c r="M25" s="813"/>
      <c r="N25" s="330"/>
      <c r="O25" s="330"/>
      <c r="P25" s="330"/>
    </row>
    <row r="26" spans="1:16" ht="15" customHeight="1">
      <c r="A26" s="813"/>
      <c r="B26" s="813"/>
      <c r="C26" s="813"/>
      <c r="D26" s="813"/>
      <c r="E26" s="813"/>
      <c r="F26" s="813"/>
      <c r="G26" s="813"/>
      <c r="H26" s="813"/>
      <c r="I26" s="813"/>
      <c r="J26" s="813"/>
      <c r="K26" s="813"/>
      <c r="L26" s="813"/>
      <c r="M26" s="813"/>
      <c r="N26" s="330"/>
      <c r="O26" s="330"/>
      <c r="P26" s="330"/>
    </row>
    <row r="27" spans="1:16" ht="15" customHeight="1">
      <c r="A27" s="813"/>
      <c r="B27" s="813"/>
      <c r="C27" s="813"/>
      <c r="D27" s="813"/>
      <c r="E27" s="813"/>
      <c r="F27" s="813"/>
      <c r="G27" s="813"/>
      <c r="H27" s="813"/>
      <c r="I27" s="813"/>
      <c r="J27" s="813"/>
      <c r="K27" s="813"/>
      <c r="L27" s="813"/>
      <c r="M27" s="813"/>
      <c r="N27" s="330"/>
      <c r="O27" s="330"/>
      <c r="P27" s="330"/>
    </row>
    <row r="28" spans="1:16" ht="26.25" customHeight="1">
      <c r="A28" s="811" t="s">
        <v>300</v>
      </c>
      <c r="B28" s="811"/>
      <c r="C28" s="811"/>
      <c r="D28" s="811"/>
      <c r="E28" s="103"/>
      <c r="F28" s="103"/>
    </row>
    <row r="29" spans="1:16" ht="15" customHeight="1" thickBot="1">
      <c r="A29" s="550"/>
      <c r="B29" s="550"/>
      <c r="C29" s="550"/>
      <c r="D29" s="28"/>
      <c r="E29" s="28"/>
      <c r="F29" s="28"/>
    </row>
    <row r="30" spans="1:16" ht="21.6">
      <c r="A30" s="332"/>
      <c r="B30" s="224" t="s">
        <v>301</v>
      </c>
      <c r="C30" s="333" t="s">
        <v>302</v>
      </c>
      <c r="D30" s="333" t="s">
        <v>303</v>
      </c>
      <c r="E30" s="130" t="s">
        <v>304</v>
      </c>
      <c r="F30" s="172" t="s">
        <v>305</v>
      </c>
    </row>
    <row r="31" spans="1:16">
      <c r="A31" s="157" t="s">
        <v>306</v>
      </c>
      <c r="B31" s="485">
        <v>4.0999999999999996</v>
      </c>
      <c r="C31" s="540">
        <v>3.5</v>
      </c>
      <c r="D31" s="486" t="s">
        <v>322</v>
      </c>
      <c r="E31" s="540">
        <v>3.8</v>
      </c>
      <c r="F31" s="487" t="s">
        <v>307</v>
      </c>
    </row>
    <row r="32" spans="1:16">
      <c r="A32" s="161" t="s">
        <v>308</v>
      </c>
      <c r="B32" s="233" t="s">
        <v>309</v>
      </c>
      <c r="C32" s="466" t="s">
        <v>310</v>
      </c>
      <c r="D32" s="735" t="s">
        <v>311</v>
      </c>
      <c r="E32" s="466" t="s">
        <v>310</v>
      </c>
      <c r="F32" s="468" t="s">
        <v>312</v>
      </c>
    </row>
    <row r="33" spans="1:6">
      <c r="A33" s="161" t="s">
        <v>313</v>
      </c>
      <c r="B33" s="485">
        <v>26.8</v>
      </c>
      <c r="C33" s="540">
        <v>30.4</v>
      </c>
      <c r="D33" s="551" t="s">
        <v>314</v>
      </c>
      <c r="E33" s="540">
        <v>28.4</v>
      </c>
      <c r="F33" s="467" t="s">
        <v>315</v>
      </c>
    </row>
    <row r="34" spans="1:6">
      <c r="A34" s="161" t="s">
        <v>316</v>
      </c>
      <c r="B34" s="233" t="s">
        <v>317</v>
      </c>
      <c r="C34" s="466" t="s">
        <v>317</v>
      </c>
      <c r="D34" s="735" t="s">
        <v>311</v>
      </c>
      <c r="E34" s="468" t="s">
        <v>317</v>
      </c>
      <c r="F34" s="468" t="s">
        <v>312</v>
      </c>
    </row>
    <row r="35" spans="1:6">
      <c r="A35" s="157" t="s">
        <v>318</v>
      </c>
      <c r="B35" s="233" t="s">
        <v>317</v>
      </c>
      <c r="C35" s="466" t="s">
        <v>317</v>
      </c>
      <c r="D35" s="735" t="s">
        <v>311</v>
      </c>
      <c r="E35" s="469" t="s">
        <v>319</v>
      </c>
      <c r="F35" s="468" t="s">
        <v>312</v>
      </c>
    </row>
  </sheetData>
  <mergeCells count="2">
    <mergeCell ref="A20:M27"/>
    <mergeCell ref="A28:D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N76"/>
  <sheetViews>
    <sheetView showGridLines="0" zoomScaleNormal="100" workbookViewId="0">
      <selection activeCell="B15" sqref="B15"/>
    </sheetView>
  </sheetViews>
  <sheetFormatPr baseColWidth="10" defaultColWidth="8.5546875" defaultRowHeight="11.25" customHeight="1"/>
  <cols>
    <col min="1" max="1" width="50.44140625" style="1" customWidth="1"/>
    <col min="2" max="5" width="20.44140625" style="56" customWidth="1"/>
    <col min="6" max="6" width="24.44140625" style="1" customWidth="1"/>
    <col min="7" max="7" width="24.44140625" style="123" customWidth="1"/>
    <col min="8" max="8" width="21.44140625" style="123" customWidth="1"/>
    <col min="9" max="9" width="24.44140625" style="1" customWidth="1"/>
    <col min="10"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c r="A1" s="107"/>
      <c r="B1" s="108"/>
      <c r="C1" s="109"/>
      <c r="D1" s="110"/>
      <c r="E1" s="109"/>
      <c r="F1" s="109"/>
      <c r="G1" s="205"/>
      <c r="H1" s="111"/>
      <c r="I1" s="66"/>
    </row>
    <row r="2" spans="1:14" ht="15" customHeight="1">
      <c r="A2" s="18"/>
      <c r="B2" s="75"/>
      <c r="C2" s="112"/>
      <c r="E2" s="75"/>
      <c r="F2" s="75"/>
      <c r="G2" s="75"/>
      <c r="H2" s="113"/>
      <c r="I2" s="66"/>
    </row>
    <row r="3" spans="1:14" ht="15" customHeight="1">
      <c r="A3" s="107"/>
      <c r="B3" s="108"/>
      <c r="C3" s="109"/>
      <c r="D3" s="110"/>
      <c r="E3" s="108"/>
      <c r="F3" s="108"/>
      <c r="G3" s="204"/>
      <c r="H3" s="114"/>
      <c r="I3" s="66"/>
    </row>
    <row r="4" spans="1:14" ht="15" customHeight="1">
      <c r="A4" s="115"/>
      <c r="B4" s="75"/>
      <c r="C4" s="112"/>
      <c r="E4" s="75"/>
      <c r="F4" s="75"/>
      <c r="G4" s="378"/>
      <c r="H4" s="116"/>
      <c r="I4" s="66"/>
    </row>
    <row r="5" spans="1:14" ht="14.4">
      <c r="A5" s="91"/>
      <c r="B5" s="92"/>
      <c r="C5" s="92"/>
      <c r="D5" s="92"/>
      <c r="E5" s="92"/>
      <c r="F5" s="92"/>
      <c r="G5" s="92"/>
      <c r="H5" s="117"/>
      <c r="I5" s="65"/>
    </row>
    <row r="6" spans="1:14" s="122" customFormat="1" ht="25.8">
      <c r="A6" s="118" t="s">
        <v>1</v>
      </c>
      <c r="B6" s="119"/>
      <c r="C6" s="119"/>
      <c r="D6" s="119"/>
      <c r="E6" s="119"/>
      <c r="F6" s="119"/>
      <c r="G6" s="119"/>
      <c r="H6" s="120"/>
      <c r="I6" s="121"/>
    </row>
    <row r="7" spans="1:14" ht="14.4">
      <c r="F7" s="56"/>
      <c r="G7" s="56"/>
      <c r="I7" s="65"/>
    </row>
    <row r="8" spans="1:14" ht="24.9" customHeight="1">
      <c r="A8" s="124" t="s">
        <v>2</v>
      </c>
      <c r="B8" s="30"/>
      <c r="C8" s="15"/>
      <c r="D8" s="17"/>
      <c r="E8" s="16"/>
      <c r="F8" s="16"/>
      <c r="G8" s="16"/>
      <c r="H8" s="125"/>
      <c r="I8" s="66"/>
      <c r="J8" s="3"/>
      <c r="K8" s="4"/>
      <c r="L8" s="4"/>
      <c r="M8" s="4"/>
    </row>
    <row r="9" spans="1:14" ht="14.4">
      <c r="A9" s="126"/>
      <c r="B9" s="127" t="s">
        <v>3</v>
      </c>
      <c r="C9" s="128">
        <v>2022</v>
      </c>
      <c r="D9" s="129">
        <v>2023</v>
      </c>
      <c r="E9" s="130">
        <v>2024</v>
      </c>
      <c r="F9" s="130">
        <v>2025</v>
      </c>
      <c r="G9" s="236" t="s">
        <v>4</v>
      </c>
      <c r="H9" s="131" t="s">
        <v>5</v>
      </c>
      <c r="I9" s="65"/>
      <c r="J9" s="7"/>
      <c r="K9" s="8"/>
      <c r="L9" s="8"/>
      <c r="M9" s="8"/>
      <c r="N9" s="9"/>
    </row>
    <row r="10" spans="1:14" s="23" customFormat="1" ht="14.4">
      <c r="A10" s="132" t="s">
        <v>6</v>
      </c>
      <c r="B10" s="470">
        <v>0.51200000000000001</v>
      </c>
      <c r="C10" s="471">
        <v>0.52600000000000002</v>
      </c>
      <c r="D10" s="472">
        <v>0.59099999999999997</v>
      </c>
      <c r="E10" s="471">
        <v>0.59299999999999997</v>
      </c>
      <c r="F10" s="471">
        <v>0.65900000000000003</v>
      </c>
      <c r="G10" s="680">
        <v>0.65100000000000002</v>
      </c>
      <c r="H10" s="136">
        <v>0.6</v>
      </c>
      <c r="I10" s="65"/>
      <c r="J10" s="26"/>
      <c r="K10" s="26"/>
      <c r="L10" s="26"/>
      <c r="M10" s="26"/>
      <c r="N10" s="26"/>
    </row>
    <row r="11" spans="1:14" s="23" customFormat="1" ht="14.4">
      <c r="A11" s="137" t="s">
        <v>7</v>
      </c>
      <c r="B11" s="470">
        <v>0.122</v>
      </c>
      <c r="C11" s="473">
        <v>0.153</v>
      </c>
      <c r="D11" s="474">
        <v>0.17399999999999999</v>
      </c>
      <c r="E11" s="473">
        <v>0.26100000000000001</v>
      </c>
      <c r="F11" s="473">
        <v>0.29853296217416475</v>
      </c>
      <c r="G11" s="681">
        <v>0.28699999999999998</v>
      </c>
      <c r="H11" s="140">
        <v>0.2</v>
      </c>
      <c r="I11" s="65"/>
      <c r="J11" s="26"/>
      <c r="K11" s="26"/>
      <c r="L11" s="26"/>
      <c r="M11" s="26"/>
      <c r="N11" s="26"/>
    </row>
    <row r="12" spans="1:14" s="23" customFormat="1" ht="14.4">
      <c r="A12" s="137" t="s">
        <v>8</v>
      </c>
      <c r="B12" s="158">
        <v>8.3999999999999995E-3</v>
      </c>
      <c r="C12" s="475">
        <v>9.4000000000000004E-3</v>
      </c>
      <c r="D12" s="450">
        <v>1.18E-2</v>
      </c>
      <c r="E12" s="475">
        <v>1.2200000000000001E-2</v>
      </c>
      <c r="F12" s="475">
        <v>1.09E-2</v>
      </c>
      <c r="G12" s="682">
        <v>9.7000000000000003E-3</v>
      </c>
      <c r="H12" s="476">
        <v>8.9999999999999993E-3</v>
      </c>
      <c r="I12" s="65"/>
      <c r="J12" s="25"/>
      <c r="K12" s="25"/>
      <c r="L12" s="25"/>
      <c r="M12" s="25"/>
      <c r="N12" s="25"/>
    </row>
    <row r="13" spans="1:14" ht="14.4">
      <c r="A13" s="142"/>
      <c r="B13" s="143"/>
      <c r="C13" s="143"/>
      <c r="D13" s="145"/>
      <c r="E13" s="145"/>
      <c r="F13" s="145"/>
      <c r="G13" s="683"/>
      <c r="H13" s="146"/>
      <c r="I13" s="66"/>
    </row>
    <row r="14" spans="1:14" ht="14.4">
      <c r="A14" s="147"/>
      <c r="B14" s="148"/>
      <c r="C14" s="149"/>
      <c r="D14" s="150"/>
      <c r="E14" s="150"/>
      <c r="F14" s="150"/>
      <c r="G14" s="151"/>
      <c r="H14" s="151"/>
      <c r="I14" s="66"/>
      <c r="J14" s="58"/>
      <c r="K14" s="58"/>
      <c r="L14" s="58"/>
    </row>
    <row r="15" spans="1:14" ht="24.9" customHeight="1">
      <c r="A15" s="124" t="s">
        <v>9</v>
      </c>
      <c r="B15" s="30"/>
      <c r="C15" s="15"/>
      <c r="D15" s="17"/>
      <c r="E15" s="17"/>
      <c r="F15" s="17"/>
      <c r="G15" s="19"/>
      <c r="H15" s="152"/>
      <c r="I15" s="66"/>
      <c r="J15" s="58"/>
      <c r="K15" s="58"/>
      <c r="L15" s="58"/>
    </row>
    <row r="16" spans="1:14" ht="14.4">
      <c r="A16" s="126"/>
      <c r="B16" s="153" t="s">
        <v>3</v>
      </c>
      <c r="C16" s="154">
        <v>2022</v>
      </c>
      <c r="D16" s="155">
        <v>2023</v>
      </c>
      <c r="E16" s="130">
        <v>2024</v>
      </c>
      <c r="F16" s="130">
        <v>2025</v>
      </c>
      <c r="G16" s="224" t="s">
        <v>4</v>
      </c>
      <c r="H16" s="156" t="s">
        <v>5</v>
      </c>
      <c r="I16" s="65"/>
      <c r="J16" s="58"/>
      <c r="K16" s="58"/>
      <c r="L16" s="58"/>
    </row>
    <row r="17" spans="1:12" ht="14.4">
      <c r="A17" s="157" t="s">
        <v>10</v>
      </c>
      <c r="B17" s="470">
        <v>0</v>
      </c>
      <c r="C17" s="471">
        <v>-7.0000000000000001E-3</v>
      </c>
      <c r="D17" s="472">
        <v>-5.6000000000000001E-2</v>
      </c>
      <c r="E17" s="472">
        <v>0.48599999999999999</v>
      </c>
      <c r="F17" s="695">
        <v>0.71899999999999997</v>
      </c>
      <c r="G17" s="684" t="s">
        <v>11</v>
      </c>
      <c r="H17" s="136">
        <v>-0.3</v>
      </c>
      <c r="I17" s="65"/>
      <c r="J17" s="58"/>
      <c r="K17" s="58"/>
      <c r="L17" s="58"/>
    </row>
    <row r="18" spans="1:12" ht="14.4">
      <c r="A18" s="161" t="s">
        <v>12</v>
      </c>
      <c r="B18" s="162">
        <v>0.24</v>
      </c>
      <c r="C18" s="163">
        <v>0.27</v>
      </c>
      <c r="D18" s="164">
        <v>0.27</v>
      </c>
      <c r="E18" s="164">
        <v>0.31</v>
      </c>
      <c r="F18" s="164" t="s">
        <v>323</v>
      </c>
      <c r="G18" s="685">
        <v>0.17</v>
      </c>
      <c r="H18" s="165">
        <v>0.22</v>
      </c>
      <c r="I18" s="65"/>
      <c r="J18" s="58"/>
      <c r="K18" s="58"/>
      <c r="L18" s="58"/>
    </row>
    <row r="19" spans="1:12" ht="14.4">
      <c r="A19" s="161" t="s">
        <v>13</v>
      </c>
      <c r="B19" s="133">
        <v>0.73</v>
      </c>
      <c r="C19" s="138">
        <v>0.69</v>
      </c>
      <c r="D19" s="139">
        <v>0.63</v>
      </c>
      <c r="E19" s="139">
        <v>0.56999999999999995</v>
      </c>
      <c r="F19" s="474" t="s">
        <v>324</v>
      </c>
      <c r="G19" s="681">
        <v>0.81299999999999994</v>
      </c>
      <c r="H19" s="141">
        <v>0.8</v>
      </c>
      <c r="I19" s="65"/>
    </row>
    <row r="20" spans="1:12" ht="14.4">
      <c r="A20" s="161" t="s">
        <v>14</v>
      </c>
      <c r="B20" s="162">
        <v>1.0009999999999999</v>
      </c>
      <c r="C20" s="163">
        <v>1.052</v>
      </c>
      <c r="D20" s="164">
        <v>0.93100000000000005</v>
      </c>
      <c r="E20" s="164">
        <v>0.92700000000000005</v>
      </c>
      <c r="F20" s="164">
        <v>0.78</v>
      </c>
      <c r="G20" s="685">
        <v>0.74</v>
      </c>
      <c r="H20" s="165">
        <v>0.9</v>
      </c>
      <c r="I20" s="65"/>
    </row>
    <row r="21" spans="1:12" ht="14.4">
      <c r="A21" s="157" t="s">
        <v>15</v>
      </c>
      <c r="B21" s="477">
        <v>193</v>
      </c>
      <c r="C21" s="478">
        <v>171</v>
      </c>
      <c r="D21" s="479">
        <v>163</v>
      </c>
      <c r="E21" s="479">
        <v>138</v>
      </c>
      <c r="F21" s="479">
        <v>125</v>
      </c>
      <c r="G21" s="687">
        <v>132</v>
      </c>
      <c r="H21" s="480">
        <v>174</v>
      </c>
      <c r="I21" s="65"/>
    </row>
    <row r="22" spans="1:12" ht="14.4">
      <c r="A22" s="742" t="s">
        <v>325</v>
      </c>
      <c r="B22" s="109"/>
      <c r="C22" s="108"/>
      <c r="D22" s="109"/>
      <c r="E22" s="108"/>
      <c r="F22" s="108"/>
      <c r="G22" s="683"/>
      <c r="I22" s="66"/>
    </row>
    <row r="23" spans="1:12" ht="14.4">
      <c r="A23" s="170"/>
      <c r="B23" s="109"/>
      <c r="C23" s="108"/>
      <c r="D23" s="109"/>
      <c r="E23" s="110"/>
      <c r="F23" s="110"/>
      <c r="G23" s="683"/>
      <c r="I23" s="66"/>
    </row>
    <row r="24" spans="1:12" ht="24.9" customHeight="1">
      <c r="A24" s="124" t="s">
        <v>16</v>
      </c>
      <c r="B24" s="19"/>
      <c r="C24" s="15"/>
      <c r="D24" s="17"/>
      <c r="E24" s="17"/>
      <c r="F24" s="17"/>
      <c r="G24" s="30"/>
      <c r="H24" s="171"/>
      <c r="I24" s="66"/>
      <c r="J24" s="58"/>
      <c r="K24" s="58"/>
      <c r="L24" s="58"/>
    </row>
    <row r="25" spans="1:12" ht="14.4">
      <c r="A25" s="126"/>
      <c r="B25" s="153" t="s">
        <v>3</v>
      </c>
      <c r="C25" s="128">
        <v>2022</v>
      </c>
      <c r="D25" s="130">
        <v>2023</v>
      </c>
      <c r="E25" s="172">
        <v>2024</v>
      </c>
      <c r="F25" s="130">
        <v>2025</v>
      </c>
      <c r="G25" s="224" t="s">
        <v>4</v>
      </c>
      <c r="H25" s="156" t="s">
        <v>5</v>
      </c>
      <c r="I25" s="65"/>
      <c r="J25" s="58"/>
      <c r="K25" s="58"/>
      <c r="L25" s="58"/>
    </row>
    <row r="26" spans="1:12" ht="14.4">
      <c r="A26" s="157" t="s">
        <v>17</v>
      </c>
      <c r="B26" s="158">
        <v>8.6499999999999994E-2</v>
      </c>
      <c r="C26" s="159">
        <v>8.7800000000000003E-2</v>
      </c>
      <c r="D26" s="160">
        <v>9.6199999999999994E-2</v>
      </c>
      <c r="E26" s="160">
        <v>0.1</v>
      </c>
      <c r="F26" s="160">
        <v>0.10595419847328244</v>
      </c>
      <c r="G26" s="694">
        <v>0.112</v>
      </c>
      <c r="H26" s="140">
        <v>0.11</v>
      </c>
      <c r="I26" s="65"/>
      <c r="J26" s="58"/>
      <c r="K26" s="58"/>
      <c r="L26" s="58"/>
    </row>
    <row r="27" spans="1:12" ht="14.4">
      <c r="A27" s="161" t="s">
        <v>18</v>
      </c>
      <c r="B27" s="158">
        <v>0.15190000000000001</v>
      </c>
      <c r="C27" s="475">
        <v>0.14829999999999999</v>
      </c>
      <c r="D27" s="450">
        <v>0.17979999999999999</v>
      </c>
      <c r="E27" s="450">
        <v>0.1716</v>
      </c>
      <c r="F27" s="450">
        <v>0.17580000000000001</v>
      </c>
      <c r="G27" s="681">
        <v>0.17399999999999999</v>
      </c>
      <c r="H27" s="140">
        <v>0.2</v>
      </c>
      <c r="I27" s="65"/>
      <c r="J27" s="58"/>
      <c r="K27" s="58"/>
      <c r="L27" s="58"/>
    </row>
    <row r="28" spans="1:12" ht="14.4">
      <c r="A28" s="161" t="s">
        <v>19</v>
      </c>
      <c r="B28" s="158">
        <v>4.99E-2</v>
      </c>
      <c r="C28" s="475">
        <v>3.9199999999999999E-2</v>
      </c>
      <c r="D28" s="450">
        <v>4.5199999999999997E-2</v>
      </c>
      <c r="E28" s="450">
        <v>4.9599999999999998E-2</v>
      </c>
      <c r="F28" s="450">
        <v>4.0099999999999997E-2</v>
      </c>
      <c r="G28" s="688">
        <v>4.2099999999999999E-2</v>
      </c>
      <c r="H28" s="173" t="s">
        <v>20</v>
      </c>
      <c r="I28" s="65"/>
    </row>
    <row r="29" spans="1:12" ht="14.4">
      <c r="A29" s="174"/>
      <c r="B29" s="69"/>
      <c r="C29" s="108"/>
      <c r="D29" s="175"/>
      <c r="E29" s="108"/>
      <c r="F29" s="108"/>
      <c r="G29" s="689"/>
      <c r="H29" s="176"/>
      <c r="I29" s="66"/>
    </row>
    <row r="30" spans="1:12" ht="14.4">
      <c r="A30" s="77"/>
      <c r="B30" s="108"/>
      <c r="C30" s="108"/>
      <c r="D30" s="109"/>
      <c r="E30" s="108"/>
      <c r="F30" s="108"/>
      <c r="G30" s="690"/>
      <c r="H30" s="177"/>
      <c r="I30" s="66"/>
    </row>
    <row r="31" spans="1:12" ht="24.9" customHeight="1">
      <c r="A31" s="124" t="s">
        <v>21</v>
      </c>
      <c r="B31" s="30"/>
      <c r="C31" s="15"/>
      <c r="D31" s="17"/>
      <c r="E31" s="17"/>
      <c r="F31" s="17"/>
      <c r="G31" s="19"/>
      <c r="H31" s="178"/>
      <c r="I31" s="66"/>
    </row>
    <row r="32" spans="1:12" ht="14.4">
      <c r="A32" s="126"/>
      <c r="B32" s="127" t="s">
        <v>3</v>
      </c>
      <c r="C32" s="179">
        <v>2022</v>
      </c>
      <c r="D32" s="130">
        <v>2023</v>
      </c>
      <c r="E32" s="172">
        <v>2024</v>
      </c>
      <c r="F32" s="130">
        <v>2025</v>
      </c>
      <c r="G32" s="224" t="s">
        <v>4</v>
      </c>
      <c r="H32" s="156" t="s">
        <v>5</v>
      </c>
      <c r="I32" s="65"/>
    </row>
    <row r="33" spans="1:9" ht="14.4">
      <c r="A33" s="157" t="s">
        <v>22</v>
      </c>
      <c r="B33" s="481">
        <v>2</v>
      </c>
      <c r="C33" s="482">
        <v>0</v>
      </c>
      <c r="D33" s="483">
        <v>0</v>
      </c>
      <c r="E33" s="483">
        <v>0</v>
      </c>
      <c r="F33" s="483">
        <v>0</v>
      </c>
      <c r="G33" s="691">
        <v>0</v>
      </c>
      <c r="H33" s="484">
        <v>0</v>
      </c>
      <c r="I33" s="65"/>
    </row>
    <row r="34" spans="1:9" ht="14.4">
      <c r="A34" s="161" t="s">
        <v>23</v>
      </c>
      <c r="B34" s="162">
        <v>1.26</v>
      </c>
      <c r="C34" s="163">
        <v>1.37</v>
      </c>
      <c r="D34" s="164">
        <v>0.99</v>
      </c>
      <c r="E34" s="164">
        <v>1.25</v>
      </c>
      <c r="F34" s="164">
        <v>0.97</v>
      </c>
      <c r="G34" s="685">
        <v>0.55000000000000004</v>
      </c>
      <c r="H34" s="165">
        <v>1.2</v>
      </c>
      <c r="I34" s="65"/>
    </row>
    <row r="35" spans="1:9" ht="14.4">
      <c r="A35" s="174"/>
      <c r="B35" s="69"/>
      <c r="C35" s="108"/>
      <c r="D35" s="175"/>
      <c r="E35" s="108"/>
      <c r="F35" s="108"/>
      <c r="G35" s="689"/>
      <c r="H35" s="176"/>
      <c r="I35" s="66"/>
    </row>
    <row r="36" spans="1:9" ht="14.4">
      <c r="A36" s="77"/>
      <c r="B36" s="108"/>
      <c r="C36" s="108"/>
      <c r="D36" s="109"/>
      <c r="E36" s="108"/>
      <c r="F36" s="108"/>
      <c r="G36" s="690"/>
      <c r="H36" s="177"/>
      <c r="I36" s="66"/>
    </row>
    <row r="37" spans="1:9" ht="24.9" customHeight="1">
      <c r="A37" s="124" t="s">
        <v>24</v>
      </c>
      <c r="B37" s="30"/>
      <c r="C37" s="15"/>
      <c r="D37" s="17"/>
      <c r="E37" s="17"/>
      <c r="F37" s="17"/>
      <c r="G37" s="19"/>
      <c r="H37" s="178"/>
      <c r="I37" s="66"/>
    </row>
    <row r="38" spans="1:9" ht="14.4">
      <c r="A38" s="126"/>
      <c r="B38" s="127" t="s">
        <v>3</v>
      </c>
      <c r="C38" s="179">
        <v>2022</v>
      </c>
      <c r="D38" s="130">
        <v>2023</v>
      </c>
      <c r="E38" s="172">
        <v>2024</v>
      </c>
      <c r="F38" s="130">
        <v>2025</v>
      </c>
      <c r="G38" s="224" t="s">
        <v>4</v>
      </c>
      <c r="H38" s="156" t="s">
        <v>5</v>
      </c>
      <c r="I38" s="65"/>
    </row>
    <row r="39" spans="1:9" ht="14.4">
      <c r="A39" s="157" t="s">
        <v>25</v>
      </c>
      <c r="B39" s="133">
        <v>0.44</v>
      </c>
      <c r="C39" s="134">
        <v>0.56000000000000005</v>
      </c>
      <c r="D39" s="135">
        <v>0.63</v>
      </c>
      <c r="E39" s="135">
        <v>0.63</v>
      </c>
      <c r="F39" s="135">
        <v>0.625</v>
      </c>
      <c r="G39" s="692">
        <v>0.63</v>
      </c>
      <c r="H39" s="165" t="s">
        <v>26</v>
      </c>
      <c r="I39" s="65"/>
    </row>
    <row r="40" spans="1:9" ht="14.4">
      <c r="A40" s="161" t="s">
        <v>27</v>
      </c>
      <c r="B40" s="539">
        <v>6.2</v>
      </c>
      <c r="C40" s="540">
        <v>5</v>
      </c>
      <c r="D40" s="541">
        <v>5.5</v>
      </c>
      <c r="E40" s="541">
        <v>6.5</v>
      </c>
      <c r="F40" s="541">
        <v>5.97</v>
      </c>
      <c r="G40" s="693">
        <v>6.2</v>
      </c>
      <c r="H40" s="165" t="s">
        <v>28</v>
      </c>
      <c r="I40" s="65"/>
    </row>
    <row r="41" spans="1:9" ht="14.4">
      <c r="A41" s="161" t="s">
        <v>29</v>
      </c>
      <c r="B41" s="133">
        <v>0.33</v>
      </c>
      <c r="C41" s="138">
        <v>0.33</v>
      </c>
      <c r="D41" s="139">
        <v>0.38</v>
      </c>
      <c r="E41" s="139">
        <v>0.38</v>
      </c>
      <c r="F41" s="139">
        <v>0.375</v>
      </c>
      <c r="G41" s="686">
        <v>0.38</v>
      </c>
      <c r="H41" s="140">
        <v>0.4</v>
      </c>
      <c r="I41" s="65"/>
    </row>
    <row r="42" spans="1:9" ht="14.4">
      <c r="A42" s="180"/>
      <c r="B42" s="181"/>
      <c r="C42" s="182"/>
      <c r="D42" s="183"/>
      <c r="E42" s="181"/>
      <c r="F42" s="181"/>
      <c r="G42" s="56"/>
      <c r="H42" s="184"/>
      <c r="I42" s="66"/>
    </row>
    <row r="43" spans="1:9" ht="14.4">
      <c r="A43" s="122"/>
      <c r="B43" s="119"/>
      <c r="C43" s="119"/>
      <c r="D43" s="185"/>
      <c r="E43" s="186"/>
      <c r="F43" s="186"/>
      <c r="G43" s="119"/>
      <c r="H43" s="120"/>
      <c r="I43" s="187"/>
    </row>
    <row r="44" spans="1:9" s="189" customFormat="1" ht="30" customHeight="1">
      <c r="A44" s="635" t="s">
        <v>30</v>
      </c>
      <c r="B44" s="564"/>
      <c r="C44" s="564"/>
      <c r="D44" s="564"/>
      <c r="E44" s="564"/>
      <c r="F44" s="570"/>
      <c r="G44" s="570"/>
      <c r="H44" s="565"/>
      <c r="I44" s="188"/>
    </row>
    <row r="45" spans="1:9" ht="10.8">
      <c r="B45" s="109"/>
      <c r="C45" s="108"/>
      <c r="D45" s="108"/>
      <c r="E45" s="108"/>
      <c r="F45" s="564"/>
      <c r="G45" s="564"/>
      <c r="H45" s="169"/>
      <c r="I45" s="108"/>
    </row>
    <row r="46" spans="1:9" ht="10.8">
      <c r="B46" s="112"/>
      <c r="C46" s="112"/>
      <c r="D46" s="75"/>
      <c r="E46" s="112"/>
      <c r="F46" s="112"/>
      <c r="G46" s="112"/>
      <c r="H46" s="113"/>
    </row>
    <row r="47" spans="1:9" ht="10.8">
      <c r="B47" s="112"/>
      <c r="C47" s="112"/>
      <c r="D47" s="75"/>
      <c r="E47" s="112"/>
      <c r="F47" s="112"/>
      <c r="G47" s="112"/>
      <c r="H47" s="113"/>
    </row>
    <row r="48" spans="1:9" ht="10.8">
      <c r="C48" s="112"/>
      <c r="D48" s="75"/>
      <c r="E48" s="112"/>
      <c r="F48" s="112"/>
      <c r="G48" s="112"/>
      <c r="H48" s="113"/>
    </row>
    <row r="49" spans="1:8" ht="10.8">
      <c r="A49" s="189"/>
      <c r="C49" s="112"/>
      <c r="D49" s="75"/>
      <c r="E49" s="112"/>
      <c r="F49" s="112"/>
      <c r="G49" s="112"/>
      <c r="H49" s="113"/>
    </row>
    <row r="50" spans="1:8" ht="10.8">
      <c r="C50" s="112"/>
      <c r="D50" s="75"/>
      <c r="E50" s="112"/>
      <c r="F50" s="112"/>
      <c r="G50" s="112"/>
      <c r="H50" s="113"/>
    </row>
    <row r="51" spans="1:8" ht="10.8">
      <c r="C51" s="112"/>
      <c r="D51" s="75"/>
      <c r="E51" s="112"/>
      <c r="F51" s="112"/>
      <c r="G51" s="112"/>
      <c r="H51" s="113"/>
    </row>
    <row r="52" spans="1:8" ht="10.8">
      <c r="E52" s="112"/>
      <c r="F52" s="112"/>
      <c r="G52" s="112"/>
      <c r="H52" s="113"/>
    </row>
    <row r="53" spans="1:8" ht="10.8">
      <c r="F53" s="56"/>
      <c r="G53" s="56"/>
      <c r="H53" s="113"/>
    </row>
    <row r="54" spans="1:8" ht="10.8">
      <c r="F54" s="56"/>
      <c r="G54" s="56"/>
      <c r="H54" s="113"/>
    </row>
    <row r="55" spans="1:8" ht="10.8">
      <c r="F55" s="56"/>
      <c r="G55" s="56"/>
      <c r="H55" s="113"/>
    </row>
    <row r="56" spans="1:8" ht="10.8">
      <c r="F56" s="56"/>
      <c r="G56" s="56"/>
      <c r="H56" s="113"/>
    </row>
    <row r="57" spans="1:8" ht="10.8">
      <c r="F57" s="56"/>
      <c r="G57" s="56"/>
      <c r="H57" s="113"/>
    </row>
    <row r="58" spans="1:8" ht="10.8">
      <c r="F58" s="56"/>
      <c r="G58" s="56"/>
      <c r="H58" s="113"/>
    </row>
    <row r="59" spans="1:8" ht="10.8">
      <c r="F59" s="56"/>
      <c r="G59" s="56"/>
      <c r="H59" s="113"/>
    </row>
    <row r="60" spans="1:8" ht="10.8">
      <c r="F60" s="56"/>
      <c r="G60" s="56"/>
      <c r="H60" s="113"/>
    </row>
    <row r="61" spans="1:8" ht="10.8">
      <c r="F61" s="56"/>
      <c r="G61" s="56"/>
      <c r="H61" s="113"/>
    </row>
    <row r="62" spans="1:8" ht="10.8">
      <c r="F62" s="56"/>
      <c r="G62" s="56"/>
      <c r="H62" s="113"/>
    </row>
    <row r="63" spans="1:8" ht="10.8">
      <c r="F63" s="56"/>
      <c r="G63" s="56"/>
      <c r="H63" s="113"/>
    </row>
    <row r="64" spans="1:8" ht="10.8">
      <c r="F64" s="56"/>
      <c r="G64" s="56"/>
      <c r="H64" s="113"/>
    </row>
    <row r="65" spans="6:8" ht="10.8">
      <c r="F65" s="56"/>
      <c r="G65" s="56"/>
      <c r="H65" s="113"/>
    </row>
    <row r="66" spans="6:8" ht="10.8">
      <c r="F66" s="56"/>
      <c r="G66" s="56"/>
      <c r="H66" s="113"/>
    </row>
    <row r="67" spans="6:8" ht="10.8">
      <c r="F67" s="56"/>
      <c r="G67" s="56"/>
      <c r="H67" s="113"/>
    </row>
    <row r="68" spans="6:8" ht="10.8">
      <c r="F68" s="56"/>
      <c r="G68" s="56"/>
      <c r="H68" s="113"/>
    </row>
    <row r="69" spans="6:8" ht="10.8">
      <c r="F69" s="56"/>
      <c r="G69" s="56"/>
      <c r="H69" s="113"/>
    </row>
    <row r="70" spans="6:8" ht="10.8">
      <c r="F70" s="56"/>
      <c r="G70" s="56"/>
      <c r="H70" s="113"/>
    </row>
    <row r="71" spans="6:8" ht="10.8">
      <c r="F71" s="56"/>
      <c r="G71" s="56"/>
      <c r="H71" s="113"/>
    </row>
    <row r="72" spans="6:8" ht="10.8">
      <c r="F72" s="56"/>
      <c r="G72" s="56"/>
      <c r="H72" s="113"/>
    </row>
    <row r="73" spans="6:8" ht="10.8">
      <c r="F73" s="56"/>
      <c r="G73" s="56"/>
      <c r="H73" s="113"/>
    </row>
    <row r="74" spans="6:8" ht="10.8">
      <c r="F74" s="56"/>
      <c r="G74" s="56"/>
      <c r="H74" s="113"/>
    </row>
    <row r="75" spans="6:8" ht="10.8">
      <c r="F75" s="56"/>
      <c r="G75" s="56"/>
      <c r="H75" s="111"/>
    </row>
    <row r="76" spans="6:8" ht="11.25" customHeight="1">
      <c r="F76" s="56"/>
      <c r="G76" s="5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5"/>
  <sheetViews>
    <sheetView showGridLines="0" topLeftCell="A53" zoomScaleNormal="100" workbookViewId="0">
      <selection activeCell="I43" sqref="I43"/>
    </sheetView>
  </sheetViews>
  <sheetFormatPr baseColWidth="10" defaultColWidth="11.44140625" defaultRowHeight="14.4"/>
  <cols>
    <col min="1" max="1" width="58.5546875" style="58" customWidth="1"/>
    <col min="2" max="2" width="15.88671875" style="57" customWidth="1"/>
    <col min="3" max="4" width="11.33203125" style="58" bestFit="1" customWidth="1"/>
    <col min="5" max="5" width="12.6640625" style="58" bestFit="1" customWidth="1"/>
    <col min="6" max="16384" width="11.44140625" style="58"/>
  </cols>
  <sheetData>
    <row r="1" spans="1:9" ht="15" customHeight="1"/>
    <row r="2" spans="1:9" ht="15" customHeight="1"/>
    <row r="3" spans="1:9" ht="15" customHeight="1"/>
    <row r="4" spans="1:9" ht="15" customHeight="1"/>
    <row r="5" spans="1:9" ht="15" customHeight="1">
      <c r="A5" s="88"/>
      <c r="B5" s="89"/>
      <c r="C5" s="88"/>
      <c r="D5" s="88"/>
      <c r="E5" s="88"/>
      <c r="F5" s="88"/>
      <c r="G5" s="88"/>
      <c r="H5" s="88"/>
      <c r="I5" s="88"/>
    </row>
    <row r="6" spans="1:9" ht="15" customHeight="1">
      <c r="A6" s="103"/>
      <c r="B6" s="104"/>
      <c r="C6" s="103"/>
      <c r="D6" s="103"/>
      <c r="E6" s="103"/>
      <c r="F6" s="103"/>
      <c r="G6" s="103"/>
      <c r="H6" s="103"/>
      <c r="I6" s="103"/>
    </row>
    <row r="7" spans="1:9" ht="15" customHeight="1">
      <c r="B7" s="104"/>
      <c r="C7" s="103"/>
      <c r="D7" s="103"/>
      <c r="E7" s="103"/>
      <c r="F7" s="103"/>
      <c r="G7" s="103"/>
      <c r="H7" s="103"/>
      <c r="I7" s="103"/>
    </row>
    <row r="8" spans="1:9" ht="15" customHeight="1">
      <c r="A8" s="103"/>
      <c r="B8" s="104"/>
      <c r="C8" s="103"/>
      <c r="D8" s="103"/>
      <c r="E8" s="103"/>
      <c r="F8" s="103"/>
      <c r="G8" s="103"/>
      <c r="H8" s="103"/>
      <c r="I8" s="103"/>
    </row>
    <row r="9" spans="1:9" ht="15" customHeight="1">
      <c r="A9" s="103"/>
      <c r="B9" s="104"/>
      <c r="C9" s="103"/>
      <c r="D9" s="103"/>
      <c r="E9" s="103"/>
      <c r="F9" s="103"/>
      <c r="G9" s="103"/>
      <c r="H9" s="103"/>
      <c r="I9" s="103"/>
    </row>
    <row r="10" spans="1:9" ht="15" customHeight="1">
      <c r="A10" s="103"/>
      <c r="B10" s="104"/>
      <c r="C10" s="103"/>
      <c r="D10" s="103"/>
      <c r="E10" s="103"/>
      <c r="F10" s="103"/>
      <c r="G10" s="103"/>
      <c r="H10" s="103"/>
      <c r="I10" s="103"/>
    </row>
    <row r="11" spans="1:9" ht="15" customHeight="1">
      <c r="A11" s="103"/>
      <c r="B11" s="104"/>
      <c r="C11" s="103"/>
      <c r="D11" s="103"/>
      <c r="E11" s="103"/>
      <c r="F11" s="103"/>
      <c r="G11" s="103"/>
      <c r="H11" s="103"/>
      <c r="I11" s="103"/>
    </row>
    <row r="12" spans="1:9" ht="15" customHeight="1">
      <c r="A12" s="103"/>
      <c r="B12" s="104"/>
      <c r="C12" s="103"/>
      <c r="D12" s="103"/>
      <c r="E12" s="103"/>
      <c r="F12" s="103"/>
      <c r="G12" s="103"/>
      <c r="H12" s="103"/>
      <c r="I12" s="103"/>
    </row>
    <row r="13" spans="1:9" ht="15" customHeight="1">
      <c r="A13" s="103"/>
      <c r="B13" s="104"/>
      <c r="C13" s="103"/>
      <c r="D13" s="103"/>
      <c r="E13" s="103"/>
      <c r="F13" s="103"/>
      <c r="G13" s="103"/>
      <c r="H13" s="103"/>
      <c r="I13" s="103"/>
    </row>
    <row r="14" spans="1:9" ht="15" customHeight="1">
      <c r="A14" s="103"/>
      <c r="B14" s="104"/>
      <c r="C14" s="103"/>
      <c r="D14" s="103"/>
      <c r="E14" s="103"/>
      <c r="F14" s="103"/>
      <c r="G14" s="103"/>
      <c r="H14" s="103"/>
      <c r="I14" s="103"/>
    </row>
    <row r="15" spans="1:9" ht="15" customHeight="1">
      <c r="A15" s="103"/>
      <c r="B15" s="104"/>
      <c r="C15" s="103"/>
      <c r="D15" s="103"/>
      <c r="E15" s="103"/>
      <c r="F15" s="103"/>
      <c r="G15" s="103"/>
      <c r="H15" s="103"/>
      <c r="I15" s="103"/>
    </row>
    <row r="16" spans="1:9" ht="15" customHeight="1">
      <c r="A16" s="103"/>
      <c r="B16" s="104"/>
      <c r="C16" s="103"/>
      <c r="D16" s="103"/>
      <c r="E16" s="103"/>
      <c r="F16" s="103"/>
      <c r="G16" s="103"/>
      <c r="H16" s="103"/>
      <c r="I16" s="103"/>
    </row>
    <row r="17" spans="1:9" ht="15" customHeight="1">
      <c r="A17" s="103"/>
      <c r="B17" s="104"/>
      <c r="C17" s="103"/>
      <c r="D17" s="103"/>
      <c r="E17" s="103"/>
      <c r="F17" s="103"/>
      <c r="G17" s="103"/>
      <c r="H17" s="103"/>
      <c r="I17" s="103"/>
    </row>
    <row r="18" spans="1:9" ht="15" customHeight="1">
      <c r="A18" s="103"/>
      <c r="B18" s="104"/>
      <c r="C18" s="103"/>
      <c r="D18" s="103"/>
      <c r="E18" s="103"/>
      <c r="F18" s="103"/>
      <c r="G18" s="103"/>
      <c r="H18" s="103"/>
      <c r="I18" s="103"/>
    </row>
    <row r="19" spans="1:9" ht="15" customHeight="1">
      <c r="A19" s="103"/>
      <c r="B19" s="104"/>
      <c r="C19" s="103"/>
      <c r="D19" s="103"/>
      <c r="E19" s="103"/>
      <c r="F19" s="103"/>
      <c r="G19" s="103"/>
      <c r="H19" s="103"/>
      <c r="I19" s="103"/>
    </row>
    <row r="20" spans="1:9" ht="15" customHeight="1">
      <c r="A20" s="103"/>
      <c r="B20" s="104"/>
      <c r="C20" s="103"/>
      <c r="D20" s="103"/>
      <c r="E20" s="103"/>
      <c r="F20" s="103"/>
      <c r="G20" s="103"/>
      <c r="H20" s="103"/>
      <c r="I20" s="103"/>
    </row>
    <row r="21" spans="1:9" ht="15" customHeight="1">
      <c r="A21" s="746" t="s">
        <v>31</v>
      </c>
      <c r="B21" s="746"/>
      <c r="C21" s="746"/>
      <c r="D21" s="746"/>
      <c r="E21" s="746"/>
      <c r="F21" s="746"/>
      <c r="G21" s="746"/>
      <c r="H21" s="746"/>
    </row>
    <row r="22" spans="1:9" ht="15" customHeight="1">
      <c r="A22" s="746"/>
      <c r="B22" s="746"/>
      <c r="C22" s="746"/>
      <c r="D22" s="746"/>
      <c r="E22" s="746"/>
      <c r="F22" s="746"/>
      <c r="G22" s="746"/>
      <c r="H22" s="746"/>
    </row>
    <row r="23" spans="1:9" ht="15" customHeight="1">
      <c r="A23" s="746"/>
      <c r="B23" s="746"/>
      <c r="C23" s="746"/>
      <c r="D23" s="746"/>
      <c r="E23" s="746"/>
      <c r="F23" s="746"/>
      <c r="G23" s="746"/>
      <c r="H23" s="746"/>
    </row>
    <row r="24" spans="1:9" ht="15" customHeight="1">
      <c r="A24" s="746"/>
      <c r="B24" s="746"/>
      <c r="C24" s="746"/>
      <c r="D24" s="746"/>
      <c r="E24" s="746"/>
      <c r="F24" s="746"/>
      <c r="G24" s="746"/>
      <c r="H24" s="746"/>
    </row>
    <row r="25" spans="1:9" ht="15" customHeight="1">
      <c r="A25" s="746"/>
      <c r="B25" s="746"/>
      <c r="C25" s="746"/>
      <c r="D25" s="746"/>
      <c r="E25" s="746"/>
      <c r="F25" s="746"/>
      <c r="G25" s="746"/>
      <c r="H25" s="746"/>
    </row>
    <row r="26" spans="1:9" ht="15" customHeight="1">
      <c r="A26" s="746"/>
      <c r="B26" s="746"/>
      <c r="C26" s="746"/>
      <c r="D26" s="746"/>
      <c r="E26" s="746"/>
      <c r="F26" s="746"/>
      <c r="G26" s="746"/>
      <c r="H26" s="746"/>
    </row>
    <row r="27" spans="1:9" ht="15" customHeight="1">
      <c r="A27" s="746"/>
      <c r="B27" s="746"/>
      <c r="C27" s="746"/>
      <c r="D27" s="746"/>
      <c r="E27" s="746"/>
      <c r="F27" s="746"/>
      <c r="G27" s="746"/>
      <c r="H27" s="746"/>
    </row>
    <row r="28" spans="1:9" ht="15" customHeight="1">
      <c r="A28" s="746"/>
      <c r="B28" s="746"/>
      <c r="C28" s="746"/>
      <c r="D28" s="746"/>
      <c r="E28" s="746"/>
      <c r="F28" s="746"/>
      <c r="G28" s="746"/>
      <c r="H28" s="746"/>
    </row>
    <row r="29" spans="1:9" ht="18" customHeight="1"/>
    <row r="30" spans="1:9">
      <c r="A30" s="744" t="s">
        <v>32</v>
      </c>
    </row>
    <row r="31" spans="1:9" ht="15" customHeight="1">
      <c r="A31" s="745"/>
      <c r="B31" s="101"/>
      <c r="C31" s="102"/>
      <c r="D31" s="102"/>
    </row>
    <row r="32" spans="1:9" ht="15" customHeight="1">
      <c r="A32" s="190"/>
      <c r="B32" s="700" t="s">
        <v>33</v>
      </c>
      <c r="C32" s="700" t="s">
        <v>34</v>
      </c>
      <c r="D32" s="700" t="s">
        <v>35</v>
      </c>
      <c r="E32" s="701" t="s">
        <v>36</v>
      </c>
    </row>
    <row r="33" spans="1:10" ht="15" customHeight="1">
      <c r="A33" s="191" t="s">
        <v>37</v>
      </c>
      <c r="B33" s="538">
        <f>SUM(C33:E33)</f>
        <v>869861.45951596869</v>
      </c>
      <c r="C33" s="192">
        <v>744851.72999999963</v>
      </c>
      <c r="D33" s="192">
        <v>55190.630000000005</v>
      </c>
      <c r="E33" s="192">
        <v>69819.099515969021</v>
      </c>
    </row>
    <row r="34" spans="1:10">
      <c r="A34" s="191" t="s">
        <v>38</v>
      </c>
      <c r="B34" s="538">
        <f t="shared" ref="B34:B39" si="0">SUM(C34:E34)</f>
        <v>578517.18437411659</v>
      </c>
      <c r="C34" s="192">
        <v>567958.96</v>
      </c>
      <c r="D34" s="192">
        <v>8037.4800000000014</v>
      </c>
      <c r="E34" s="192">
        <v>2520.744374116648</v>
      </c>
    </row>
    <row r="35" spans="1:10">
      <c r="A35" s="191" t="s">
        <v>39</v>
      </c>
      <c r="B35" s="538">
        <f t="shared" si="0"/>
        <v>2243128.6681673233</v>
      </c>
      <c r="C35" s="192">
        <v>2145956.1000000006</v>
      </c>
      <c r="D35" s="192">
        <v>24680.240000000002</v>
      </c>
      <c r="E35" s="192">
        <v>72492.328167322543</v>
      </c>
    </row>
    <row r="36" spans="1:10">
      <c r="A36" s="191" t="s">
        <v>40</v>
      </c>
      <c r="B36" s="538">
        <f t="shared" si="0"/>
        <v>5524.45</v>
      </c>
      <c r="C36" s="192">
        <v>1358.7</v>
      </c>
      <c r="D36" s="192">
        <v>4165.75</v>
      </c>
      <c r="E36" s="192" t="s">
        <v>11</v>
      </c>
    </row>
    <row r="37" spans="1:10">
      <c r="A37" s="191" t="s">
        <v>41</v>
      </c>
      <c r="B37" s="538">
        <f t="shared" si="0"/>
        <v>224519.35477815368</v>
      </c>
      <c r="C37" s="192">
        <v>179663.62</v>
      </c>
      <c r="D37" s="192">
        <v>3779.79</v>
      </c>
      <c r="E37" s="192">
        <v>41075.944778153666</v>
      </c>
    </row>
    <row r="38" spans="1:10">
      <c r="A38" s="191" t="s">
        <v>42</v>
      </c>
      <c r="B38" s="538">
        <f t="shared" si="0"/>
        <v>1879619.247717706</v>
      </c>
      <c r="C38" s="192">
        <v>1879384.1899999997</v>
      </c>
      <c r="D38" s="192" t="str">
        <f>"-"</f>
        <v>-</v>
      </c>
      <c r="E38" s="192">
        <v>235.05771770638586</v>
      </c>
    </row>
    <row r="39" spans="1:10">
      <c r="A39" s="191" t="s">
        <v>43</v>
      </c>
      <c r="B39" s="538">
        <f t="shared" si="0"/>
        <v>7374763.8443807866</v>
      </c>
      <c r="C39" s="192">
        <v>235121.74</v>
      </c>
      <c r="D39" s="192">
        <v>5307968.2300000004</v>
      </c>
      <c r="E39" s="192">
        <v>1831673.8743807862</v>
      </c>
    </row>
    <row r="40" spans="1:10">
      <c r="A40" s="739" t="s">
        <v>44</v>
      </c>
      <c r="B40" s="571">
        <f t="shared" ref="B40:D40" si="1">SUM(B33:B39)</f>
        <v>13175934.208934056</v>
      </c>
      <c r="C40" s="571">
        <f t="shared" si="1"/>
        <v>5754295.04</v>
      </c>
      <c r="D40" s="571">
        <f t="shared" si="1"/>
        <v>5403822.1200000001</v>
      </c>
      <c r="E40" s="571">
        <f>SUM(E33:E39)</f>
        <v>2017817.0489340546</v>
      </c>
    </row>
    <row r="41" spans="1:10" ht="14.4" customHeight="1">
      <c r="A41" s="744" t="s">
        <v>45</v>
      </c>
      <c r="B41" s="744"/>
      <c r="C41" s="744"/>
      <c r="D41" s="60"/>
    </row>
    <row r="42" spans="1:10" ht="15.75" customHeight="1" thickBot="1">
      <c r="A42" s="745"/>
      <c r="B42" s="745"/>
      <c r="C42" s="745"/>
      <c r="D42" s="102"/>
      <c r="E42" s="102"/>
      <c r="F42" s="102"/>
      <c r="G42" s="102"/>
    </row>
    <row r="43" spans="1:10" ht="20.25" customHeight="1">
      <c r="A43" s="190"/>
      <c r="B43" s="747" t="s">
        <v>46</v>
      </c>
      <c r="C43" s="747"/>
      <c r="D43" s="747" t="s">
        <v>47</v>
      </c>
      <c r="E43" s="747"/>
      <c r="F43" s="747" t="s">
        <v>44</v>
      </c>
      <c r="G43" s="747"/>
      <c r="H43" s="6"/>
      <c r="I43" s="6"/>
    </row>
    <row r="44" spans="1:10" ht="17.25" customHeight="1">
      <c r="A44" s="193"/>
      <c r="B44" s="194" t="s">
        <v>48</v>
      </c>
      <c r="C44" s="194" t="s">
        <v>49</v>
      </c>
      <c r="D44" s="194" t="s">
        <v>48</v>
      </c>
      <c r="E44" s="195" t="s">
        <v>49</v>
      </c>
      <c r="F44" s="194" t="s">
        <v>48</v>
      </c>
      <c r="G44" s="194" t="s">
        <v>49</v>
      </c>
      <c r="H44" s="68"/>
      <c r="I44" s="68"/>
      <c r="J44" s="623"/>
    </row>
    <row r="45" spans="1:10">
      <c r="A45" s="196" t="s">
        <v>50</v>
      </c>
      <c r="B45" s="197">
        <v>165</v>
      </c>
      <c r="C45" s="198">
        <f>B45/214</f>
        <v>0.7710280373831776</v>
      </c>
      <c r="D45" s="197">
        <v>1609</v>
      </c>
      <c r="E45" s="199">
        <f>D45/2802</f>
        <v>0.57423269093504636</v>
      </c>
      <c r="F45" s="197">
        <f>B45+D45</f>
        <v>1774</v>
      </c>
      <c r="G45" s="198">
        <f>F45/3016</f>
        <v>0.5881962864721485</v>
      </c>
      <c r="H45" s="622"/>
      <c r="I45" s="61"/>
    </row>
    <row r="46" spans="1:10">
      <c r="A46" s="196" t="s">
        <v>51</v>
      </c>
      <c r="B46" s="197">
        <v>99</v>
      </c>
      <c r="C46" s="198">
        <f>B46/118</f>
        <v>0.83898305084745761</v>
      </c>
      <c r="D46" s="197">
        <v>1145</v>
      </c>
      <c r="E46" s="199">
        <f>D46/1820</f>
        <v>0.62912087912087911</v>
      </c>
      <c r="F46" s="197">
        <f t="shared" ref="F46:F51" si="2">B46+D46</f>
        <v>1244</v>
      </c>
      <c r="G46" s="198">
        <f>F46/1938</f>
        <v>0.64189886480908154</v>
      </c>
      <c r="H46" s="61"/>
      <c r="I46" s="61"/>
    </row>
    <row r="47" spans="1:10">
      <c r="A47" s="196" t="s">
        <v>52</v>
      </c>
      <c r="B47" s="197" t="s">
        <v>11</v>
      </c>
      <c r="C47" s="198" t="s">
        <v>11</v>
      </c>
      <c r="D47" s="197" t="s">
        <v>11</v>
      </c>
      <c r="E47" s="199" t="s">
        <v>11</v>
      </c>
      <c r="F47" s="197">
        <v>1307</v>
      </c>
      <c r="G47" s="198">
        <f>F47/1647</f>
        <v>0.79356405585913781</v>
      </c>
      <c r="H47" s="61"/>
      <c r="I47" s="61"/>
    </row>
    <row r="48" spans="1:10">
      <c r="A48" s="196" t="s">
        <v>53</v>
      </c>
      <c r="B48" s="197">
        <v>15</v>
      </c>
      <c r="C48" s="198">
        <f>B48/21</f>
        <v>0.7142857142857143</v>
      </c>
      <c r="D48" s="197">
        <v>88</v>
      </c>
      <c r="E48" s="199">
        <f>D48/131</f>
        <v>0.6717557251908397</v>
      </c>
      <c r="F48" s="197">
        <f t="shared" si="2"/>
        <v>103</v>
      </c>
      <c r="G48" s="198">
        <f>F48/152</f>
        <v>0.67763157894736847</v>
      </c>
      <c r="H48" s="61"/>
      <c r="I48" s="61"/>
    </row>
    <row r="49" spans="1:10">
      <c r="A49" s="196" t="s">
        <v>54</v>
      </c>
      <c r="B49" s="197">
        <v>0</v>
      </c>
      <c r="C49" s="198" t="s">
        <v>11</v>
      </c>
      <c r="D49" s="197">
        <v>15</v>
      </c>
      <c r="E49" s="199">
        <f>D49/27</f>
        <v>0.55555555555555558</v>
      </c>
      <c r="F49" s="197">
        <f t="shared" si="2"/>
        <v>15</v>
      </c>
      <c r="G49" s="198">
        <f>F49/27</f>
        <v>0.55555555555555558</v>
      </c>
      <c r="H49" s="61"/>
      <c r="I49" s="61"/>
    </row>
    <row r="50" spans="1:10">
      <c r="A50" s="196" t="s">
        <v>55</v>
      </c>
      <c r="B50" s="197">
        <v>18</v>
      </c>
      <c r="C50" s="198">
        <f>B50/23</f>
        <v>0.78260869565217395</v>
      </c>
      <c r="D50" s="197">
        <v>77</v>
      </c>
      <c r="E50" s="199">
        <f>D50/90</f>
        <v>0.85555555555555551</v>
      </c>
      <c r="F50" s="197">
        <f t="shared" si="2"/>
        <v>95</v>
      </c>
      <c r="G50" s="198">
        <f>F50/113</f>
        <v>0.84070796460176989</v>
      </c>
      <c r="H50" s="61"/>
      <c r="I50" s="61"/>
    </row>
    <row r="51" spans="1:10">
      <c r="A51" s="196" t="s">
        <v>56</v>
      </c>
      <c r="B51" s="197">
        <v>2</v>
      </c>
      <c r="C51" s="198">
        <f>B51/3</f>
        <v>0.66666666666666663</v>
      </c>
      <c r="D51" s="197">
        <v>11</v>
      </c>
      <c r="E51" s="199">
        <f>D51/16</f>
        <v>0.6875</v>
      </c>
      <c r="F51" s="197">
        <f t="shared" si="2"/>
        <v>13</v>
      </c>
      <c r="G51" s="198">
        <f>F51/19</f>
        <v>0.68421052631578949</v>
      </c>
      <c r="H51" s="61"/>
      <c r="I51" s="61"/>
    </row>
    <row r="52" spans="1:10">
      <c r="A52" s="196" t="s">
        <v>57</v>
      </c>
      <c r="B52" s="197">
        <v>1</v>
      </c>
      <c r="C52" s="198">
        <f>B52/1</f>
        <v>1</v>
      </c>
      <c r="D52" s="197">
        <v>3</v>
      </c>
      <c r="E52" s="199">
        <f>D52/4</f>
        <v>0.75</v>
      </c>
      <c r="F52" s="197">
        <v>4</v>
      </c>
      <c r="G52" s="198">
        <f>F52/5</f>
        <v>0.8</v>
      </c>
      <c r="H52" s="61"/>
      <c r="I52" s="61"/>
    </row>
    <row r="53" spans="1:10" ht="14.25" customHeight="1">
      <c r="A53" s="748" t="s">
        <v>44</v>
      </c>
      <c r="B53" s="749"/>
      <c r="C53" s="749"/>
      <c r="D53" s="749"/>
      <c r="E53" s="750"/>
      <c r="F53" s="201">
        <f>SUM(F45:F52)</f>
        <v>4555</v>
      </c>
      <c r="G53" s="696">
        <f>F53/6917</f>
        <v>0.65852248084429665</v>
      </c>
      <c r="H53" s="61"/>
    </row>
    <row r="54" spans="1:10">
      <c r="B54" s="63"/>
      <c r="C54" s="64"/>
      <c r="D54" s="64"/>
      <c r="E54" s="65"/>
      <c r="F54" s="66"/>
      <c r="G54" s="65"/>
      <c r="H54" s="65"/>
      <c r="I54" s="64"/>
      <c r="J54" s="59"/>
    </row>
    <row r="55" spans="1:10" ht="14.4" customHeight="1">
      <c r="A55" s="744" t="s">
        <v>58</v>
      </c>
      <c r="B55" s="744"/>
      <c r="C55" s="744"/>
    </row>
    <row r="56" spans="1:10" ht="15.75" customHeight="1" thickBot="1">
      <c r="A56" s="745"/>
      <c r="B56" s="745"/>
      <c r="C56" s="745"/>
    </row>
    <row r="57" spans="1:10" ht="21.6" customHeight="1">
      <c r="A57" s="190"/>
      <c r="B57" s="747" t="s">
        <v>59</v>
      </c>
      <c r="C57" s="747"/>
      <c r="D57" s="6"/>
      <c r="E57" s="6"/>
      <c r="F57" s="6"/>
      <c r="G57" s="6"/>
      <c r="H57" s="6"/>
      <c r="I57" s="6"/>
    </row>
    <row r="58" spans="1:10">
      <c r="A58" s="193"/>
      <c r="B58" s="621" t="s">
        <v>60</v>
      </c>
      <c r="C58" s="194" t="s">
        <v>49</v>
      </c>
      <c r="D58" s="61"/>
      <c r="E58" s="61"/>
      <c r="F58" s="61"/>
      <c r="G58" s="61"/>
      <c r="H58" s="61"/>
      <c r="I58" s="61"/>
    </row>
    <row r="59" spans="1:10">
      <c r="A59" s="203" t="s">
        <v>34</v>
      </c>
      <c r="B59" s="619">
        <v>83796000</v>
      </c>
      <c r="C59" s="697">
        <v>0.19500000000000001</v>
      </c>
      <c r="D59" s="67"/>
      <c r="E59" s="67"/>
      <c r="F59" s="67"/>
      <c r="G59" s="67"/>
      <c r="H59" s="67"/>
      <c r="I59" s="67"/>
    </row>
    <row r="60" spans="1:10">
      <c r="A60" s="203" t="s">
        <v>35</v>
      </c>
      <c r="B60" s="619">
        <v>90504000</v>
      </c>
      <c r="C60" s="697">
        <v>0.58299999999999996</v>
      </c>
      <c r="D60" s="67"/>
      <c r="E60" s="620"/>
      <c r="F60" s="67"/>
      <c r="G60" s="67"/>
      <c r="H60" s="67"/>
      <c r="I60" s="67"/>
    </row>
    <row r="61" spans="1:10">
      <c r="A61" s="203" t="s">
        <v>36</v>
      </c>
      <c r="B61" s="192">
        <v>44758000</v>
      </c>
      <c r="C61" s="697">
        <v>0.29899999999999999</v>
      </c>
      <c r="D61" s="67"/>
      <c r="E61" s="67"/>
      <c r="F61" s="67"/>
      <c r="G61" s="67"/>
      <c r="H61" s="67"/>
      <c r="I61" s="67"/>
    </row>
    <row r="62" spans="1:10" s="57" customFormat="1">
      <c r="A62" s="200" t="s">
        <v>44</v>
      </c>
      <c r="B62" s="699">
        <f>SUM(B59:B61)</f>
        <v>219058000</v>
      </c>
      <c r="C62" s="698">
        <v>0.29849999999999999</v>
      </c>
      <c r="D62" s="68"/>
      <c r="E62" s="68"/>
      <c r="F62" s="68"/>
      <c r="G62" s="68"/>
      <c r="H62" s="68"/>
      <c r="I62" s="68"/>
    </row>
    <row r="64" spans="1:10">
      <c r="A64" s="202" t="s">
        <v>61</v>
      </c>
    </row>
    <row r="65" spans="1:9" ht="23.4" customHeight="1">
      <c r="A65" s="743"/>
      <c r="B65" s="743"/>
      <c r="C65" s="743"/>
      <c r="D65" s="743"/>
      <c r="E65" s="743"/>
      <c r="F65" s="743"/>
      <c r="G65" s="743"/>
      <c r="H65" s="743"/>
      <c r="I65" s="743"/>
    </row>
  </sheetData>
  <mergeCells count="10">
    <mergeCell ref="A65:I65"/>
    <mergeCell ref="A55:C56"/>
    <mergeCell ref="A21:H28"/>
    <mergeCell ref="A30:A31"/>
    <mergeCell ref="B57:C57"/>
    <mergeCell ref="B43:C43"/>
    <mergeCell ref="D43:E43"/>
    <mergeCell ref="F43:G43"/>
    <mergeCell ref="A41:C42"/>
    <mergeCell ref="A53:E53"/>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zoomScaleNormal="100" workbookViewId="0">
      <selection activeCell="I4" sqref="I4"/>
    </sheetView>
  </sheetViews>
  <sheetFormatPr baseColWidth="10" defaultColWidth="9.109375" defaultRowHeight="14.4"/>
  <cols>
    <col min="1" max="16384" width="9.109375" style="58"/>
  </cols>
  <sheetData>
    <row r="1" spans="1:17" ht="15" customHeight="1">
      <c r="B1" s="57"/>
    </row>
    <row r="2" spans="1:17" ht="15" customHeight="1">
      <c r="B2" s="57"/>
    </row>
    <row r="3" spans="1:17" ht="15" customHeight="1">
      <c r="B3" s="57"/>
    </row>
    <row r="4" spans="1:17" ht="15" customHeight="1">
      <c r="B4" s="57"/>
    </row>
    <row r="5" spans="1:17">
      <c r="A5" s="88"/>
      <c r="B5" s="89"/>
      <c r="C5" s="88"/>
      <c r="D5" s="88"/>
      <c r="E5" s="88"/>
      <c r="F5" s="88"/>
      <c r="G5" s="88"/>
      <c r="H5" s="88"/>
      <c r="I5" s="88"/>
      <c r="J5" s="88"/>
      <c r="K5" s="88"/>
      <c r="L5" s="88"/>
      <c r="M5" s="88"/>
      <c r="N5" s="88"/>
      <c r="O5" s="88"/>
      <c r="P5" s="88"/>
      <c r="Q5" s="88"/>
    </row>
    <row r="6" spans="1:17">
      <c r="A6" s="103"/>
      <c r="B6" s="104"/>
      <c r="C6" s="103"/>
      <c r="D6" s="103"/>
      <c r="E6" s="103"/>
      <c r="F6" s="103"/>
      <c r="G6" s="103"/>
      <c r="H6" s="103"/>
      <c r="I6" s="103"/>
    </row>
    <row r="7" spans="1:17">
      <c r="B7" s="104"/>
      <c r="C7" s="103"/>
      <c r="D7" s="103"/>
      <c r="E7" s="103"/>
      <c r="F7" s="103"/>
      <c r="G7" s="103"/>
      <c r="H7" s="103"/>
      <c r="I7" s="103"/>
    </row>
    <row r="8" spans="1:17">
      <c r="A8" s="103"/>
      <c r="B8" s="104"/>
      <c r="C8" s="103"/>
      <c r="D8" s="103"/>
      <c r="E8" s="103"/>
      <c r="F8" s="103"/>
      <c r="G8" s="103"/>
      <c r="H8" s="103"/>
      <c r="I8" s="103"/>
    </row>
    <row r="9" spans="1:17">
      <c r="A9" s="103"/>
      <c r="B9" s="104"/>
      <c r="C9" s="103"/>
      <c r="D9" s="103"/>
      <c r="E9" s="103"/>
      <c r="F9" s="103"/>
      <c r="G9" s="103"/>
      <c r="H9" s="103"/>
      <c r="I9" s="103"/>
    </row>
    <row r="10" spans="1:17">
      <c r="A10" s="103"/>
      <c r="B10" s="104"/>
      <c r="C10" s="103"/>
      <c r="D10" s="103"/>
      <c r="E10" s="103"/>
      <c r="F10" s="103"/>
      <c r="G10" s="103"/>
      <c r="H10" s="103"/>
      <c r="I10" s="103"/>
    </row>
    <row r="11" spans="1:17">
      <c r="A11" s="103"/>
      <c r="B11" s="104"/>
      <c r="C11" s="103"/>
      <c r="D11" s="103"/>
      <c r="E11" s="103"/>
      <c r="F11" s="103"/>
      <c r="G11" s="103"/>
      <c r="H11" s="103"/>
      <c r="I11" s="103"/>
    </row>
    <row r="12" spans="1:17">
      <c r="A12" s="103"/>
      <c r="B12" s="104"/>
      <c r="C12" s="103"/>
      <c r="D12" s="103"/>
      <c r="E12" s="103"/>
      <c r="F12" s="103"/>
      <c r="G12" s="103"/>
      <c r="H12" s="103"/>
      <c r="I12" s="103"/>
    </row>
    <row r="13" spans="1:17">
      <c r="A13" s="103"/>
      <c r="B13" s="104"/>
      <c r="C13" s="103"/>
      <c r="D13" s="103"/>
      <c r="E13" s="103"/>
      <c r="F13" s="103"/>
      <c r="G13" s="103"/>
      <c r="H13" s="103"/>
      <c r="I13" s="103"/>
    </row>
    <row r="14" spans="1:17">
      <c r="A14" s="103"/>
      <c r="B14" s="104"/>
      <c r="C14" s="103"/>
      <c r="D14" s="103"/>
      <c r="E14" s="103"/>
      <c r="F14" s="103"/>
      <c r="G14" s="103"/>
      <c r="H14" s="103"/>
      <c r="I14" s="103"/>
    </row>
    <row r="15" spans="1:17">
      <c r="A15" s="103"/>
      <c r="B15" s="104"/>
      <c r="C15" s="103"/>
      <c r="D15" s="103"/>
      <c r="E15" s="103"/>
      <c r="F15" s="103"/>
      <c r="G15" s="103"/>
      <c r="H15" s="103"/>
      <c r="I15" s="103"/>
    </row>
    <row r="16" spans="1:17">
      <c r="A16" s="103"/>
      <c r="B16" s="104"/>
      <c r="C16" s="103"/>
      <c r="D16" s="103"/>
      <c r="E16" s="103"/>
      <c r="F16" s="103"/>
      <c r="G16" s="103"/>
      <c r="H16" s="103"/>
      <c r="I16" s="103"/>
    </row>
    <row r="17" spans="1:17">
      <c r="A17" s="103"/>
      <c r="B17" s="104"/>
      <c r="C17" s="103"/>
      <c r="D17" s="103"/>
      <c r="E17" s="103"/>
      <c r="F17" s="103"/>
      <c r="G17" s="103"/>
      <c r="H17" s="103"/>
      <c r="I17" s="103"/>
    </row>
    <row r="18" spans="1:17">
      <c r="A18" s="103"/>
      <c r="B18" s="104"/>
      <c r="C18" s="103"/>
      <c r="D18" s="103"/>
      <c r="E18" s="103"/>
      <c r="F18" s="103"/>
      <c r="G18" s="103"/>
      <c r="H18" s="103"/>
      <c r="I18" s="103"/>
    </row>
    <row r="19" spans="1:17">
      <c r="A19" s="103"/>
      <c r="B19" s="104"/>
      <c r="C19" s="103"/>
      <c r="D19" s="103"/>
      <c r="E19" s="103"/>
      <c r="F19" s="103"/>
      <c r="G19" s="103"/>
      <c r="H19" s="103"/>
      <c r="I19" s="103"/>
    </row>
    <row r="20" spans="1:17" ht="15" customHeight="1">
      <c r="A20" s="746" t="s">
        <v>62</v>
      </c>
      <c r="B20" s="746"/>
      <c r="C20" s="746"/>
      <c r="D20" s="746"/>
      <c r="E20" s="746"/>
      <c r="F20" s="746"/>
      <c r="G20" s="746"/>
      <c r="H20" s="746"/>
      <c r="I20" s="746"/>
      <c r="J20" s="746"/>
      <c r="K20" s="746"/>
      <c r="L20" s="746"/>
      <c r="M20" s="746"/>
      <c r="N20" s="746"/>
      <c r="O20" s="746"/>
      <c r="P20" s="746"/>
      <c r="Q20" s="746"/>
    </row>
    <row r="21" spans="1:17" ht="15" customHeight="1">
      <c r="A21" s="746"/>
      <c r="B21" s="746"/>
      <c r="C21" s="746"/>
      <c r="D21" s="746"/>
      <c r="E21" s="746"/>
      <c r="F21" s="746"/>
      <c r="G21" s="746"/>
      <c r="H21" s="746"/>
      <c r="I21" s="746"/>
      <c r="J21" s="746"/>
      <c r="K21" s="746"/>
      <c r="L21" s="746"/>
      <c r="M21" s="746"/>
      <c r="N21" s="746"/>
      <c r="O21" s="746"/>
      <c r="P21" s="746"/>
      <c r="Q21" s="746"/>
    </row>
    <row r="22" spans="1:17" ht="15" customHeight="1">
      <c r="A22" s="746"/>
      <c r="B22" s="746"/>
      <c r="C22" s="746"/>
      <c r="D22" s="746"/>
      <c r="E22" s="746"/>
      <c r="F22" s="746"/>
      <c r="G22" s="746"/>
      <c r="H22" s="746"/>
      <c r="I22" s="746"/>
      <c r="J22" s="746"/>
      <c r="K22" s="746"/>
      <c r="L22" s="746"/>
      <c r="M22" s="746"/>
      <c r="N22" s="746"/>
      <c r="O22" s="746"/>
      <c r="P22" s="746"/>
      <c r="Q22" s="746"/>
    </row>
    <row r="23" spans="1:17" ht="15" customHeight="1">
      <c r="A23" s="746"/>
      <c r="B23" s="746"/>
      <c r="C23" s="746"/>
      <c r="D23" s="746"/>
      <c r="E23" s="746"/>
      <c r="F23" s="746"/>
      <c r="G23" s="746"/>
      <c r="H23" s="746"/>
      <c r="I23" s="746"/>
      <c r="J23" s="746"/>
      <c r="K23" s="746"/>
      <c r="L23" s="746"/>
      <c r="M23" s="746"/>
      <c r="N23" s="746"/>
      <c r="O23" s="746"/>
      <c r="P23" s="746"/>
      <c r="Q23" s="746"/>
    </row>
    <row r="24" spans="1:17" ht="15" customHeight="1">
      <c r="A24" s="746"/>
      <c r="B24" s="746"/>
      <c r="C24" s="746"/>
      <c r="D24" s="746"/>
      <c r="E24" s="746"/>
      <c r="F24" s="746"/>
      <c r="G24" s="746"/>
      <c r="H24" s="746"/>
      <c r="I24" s="746"/>
      <c r="J24" s="746"/>
      <c r="K24" s="746"/>
      <c r="L24" s="746"/>
      <c r="M24" s="746"/>
      <c r="N24" s="746"/>
      <c r="O24" s="746"/>
      <c r="P24" s="746"/>
      <c r="Q24" s="746"/>
    </row>
    <row r="25" spans="1:17" ht="15" customHeight="1">
      <c r="A25" s="746"/>
      <c r="B25" s="746"/>
      <c r="C25" s="746"/>
      <c r="D25" s="746"/>
      <c r="E25" s="746"/>
      <c r="F25" s="746"/>
      <c r="G25" s="746"/>
      <c r="H25" s="746"/>
      <c r="I25" s="746"/>
      <c r="J25" s="746"/>
      <c r="K25" s="746"/>
      <c r="L25" s="746"/>
      <c r="M25" s="746"/>
      <c r="N25" s="746"/>
      <c r="O25" s="746"/>
      <c r="P25" s="746"/>
      <c r="Q25" s="746"/>
    </row>
    <row r="26" spans="1:17">
      <c r="A26" s="746"/>
      <c r="B26" s="746"/>
      <c r="C26" s="746"/>
      <c r="D26" s="746"/>
      <c r="E26" s="746"/>
      <c r="F26" s="746"/>
      <c r="G26" s="746"/>
      <c r="H26" s="746"/>
      <c r="I26" s="746"/>
      <c r="J26" s="746"/>
      <c r="K26" s="746"/>
      <c r="L26" s="746"/>
      <c r="M26" s="746"/>
      <c r="N26" s="746"/>
      <c r="O26" s="746"/>
      <c r="P26" s="746"/>
      <c r="Q26" s="746"/>
    </row>
    <row r="27" spans="1:17" ht="63.75" customHeight="1">
      <c r="A27" s="746"/>
      <c r="B27" s="746"/>
      <c r="C27" s="746"/>
      <c r="D27" s="746"/>
      <c r="E27" s="746"/>
      <c r="F27" s="746"/>
      <c r="G27" s="746"/>
      <c r="H27" s="746"/>
      <c r="I27" s="746"/>
      <c r="J27" s="746"/>
      <c r="K27" s="746"/>
      <c r="L27" s="746"/>
      <c r="M27" s="746"/>
      <c r="N27" s="746"/>
      <c r="O27" s="746"/>
      <c r="P27" s="746"/>
      <c r="Q27" s="746"/>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M79"/>
  <sheetViews>
    <sheetView showGridLines="0" topLeftCell="A52" zoomScale="103" zoomScaleNormal="100" workbookViewId="0">
      <selection activeCell="A60" sqref="A60:F60"/>
    </sheetView>
  </sheetViews>
  <sheetFormatPr baseColWidth="10" defaultColWidth="8.5546875" defaultRowHeight="11.25" customHeight="1"/>
  <cols>
    <col min="1" max="1" width="92.44140625" style="1" customWidth="1"/>
    <col min="2" max="5" width="20.44140625" style="56" customWidth="1"/>
    <col min="6" max="6" width="16.88671875" style="1" customWidth="1"/>
    <col min="7" max="7" width="18.554687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21" customHeight="1">
      <c r="A1" s="18"/>
      <c r="G1" s="170"/>
    </row>
    <row r="2" spans="1:13" ht="21" customHeight="1">
      <c r="A2" s="107"/>
      <c r="B2" s="110"/>
      <c r="C2" s="204"/>
      <c r="D2" s="110"/>
      <c r="E2" s="109"/>
      <c r="F2" s="34"/>
      <c r="G2" s="107"/>
    </row>
    <row r="3" spans="1:13" ht="21" customHeight="1">
      <c r="A3" s="76"/>
      <c r="B3" s="69"/>
      <c r="C3" s="205"/>
      <c r="D3" s="206"/>
      <c r="E3" s="207"/>
      <c r="F3" s="208"/>
      <c r="G3" s="209"/>
    </row>
    <row r="4" spans="1:13" s="58" customFormat="1" ht="15" customHeight="1">
      <c r="A4" s="88"/>
      <c r="B4" s="89"/>
      <c r="C4" s="88"/>
      <c r="D4" s="88"/>
      <c r="E4" s="88"/>
      <c r="F4" s="88"/>
    </row>
    <row r="5" spans="1:13" s="58" customFormat="1" ht="25.8">
      <c r="A5" s="118" t="s">
        <v>63</v>
      </c>
      <c r="B5" s="57"/>
    </row>
    <row r="6" spans="1:13" ht="15" customHeight="1">
      <c r="A6" s="744" t="s">
        <v>64</v>
      </c>
      <c r="B6" s="70"/>
      <c r="C6" s="71"/>
      <c r="D6" s="70"/>
      <c r="E6" s="72"/>
      <c r="F6" s="40"/>
    </row>
    <row r="7" spans="1:13" ht="15" customHeight="1">
      <c r="A7" s="744"/>
      <c r="B7" s="1"/>
      <c r="C7" s="1"/>
      <c r="D7" s="1"/>
      <c r="E7" s="1"/>
      <c r="G7" s="5"/>
      <c r="H7" s="6"/>
      <c r="I7" s="7"/>
      <c r="J7" s="8"/>
      <c r="K7" s="8"/>
      <c r="L7" s="8"/>
      <c r="M7" s="9"/>
    </row>
    <row r="8" spans="1:13" ht="15" customHeight="1">
      <c r="A8" s="210" t="s">
        <v>65</v>
      </c>
      <c r="B8" s="211">
        <v>2025</v>
      </c>
      <c r="C8" s="212">
        <v>2024</v>
      </c>
      <c r="D8" s="212">
        <v>2023</v>
      </c>
      <c r="E8" s="212">
        <v>2022</v>
      </c>
      <c r="F8" s="575">
        <v>2021</v>
      </c>
      <c r="G8" s="703">
        <v>2020</v>
      </c>
      <c r="H8" s="11"/>
      <c r="I8" s="12"/>
      <c r="J8" s="12"/>
      <c r="K8" s="12"/>
      <c r="L8" s="12"/>
      <c r="M8" s="12"/>
    </row>
    <row r="9" spans="1:13" ht="15" customHeight="1">
      <c r="A9" s="213" t="s">
        <v>66</v>
      </c>
      <c r="B9" s="502">
        <v>77785.223455599902</v>
      </c>
      <c r="C9" s="576">
        <v>58108</v>
      </c>
      <c r="D9" s="214">
        <v>42400</v>
      </c>
      <c r="E9" s="214">
        <v>45374</v>
      </c>
      <c r="F9" s="309">
        <v>46339</v>
      </c>
      <c r="G9" s="704">
        <v>40647</v>
      </c>
      <c r="H9" s="11"/>
      <c r="I9" s="12"/>
      <c r="J9" s="12"/>
      <c r="K9" s="12"/>
      <c r="L9" s="12"/>
      <c r="M9" s="12"/>
    </row>
    <row r="10" spans="1:13" ht="15" customHeight="1">
      <c r="A10" s="217" t="s">
        <v>67</v>
      </c>
      <c r="B10" s="503">
        <v>80310.75</v>
      </c>
      <c r="C10" s="577">
        <v>70826</v>
      </c>
      <c r="D10" s="218">
        <v>64602</v>
      </c>
      <c r="E10" s="218">
        <v>68116</v>
      </c>
      <c r="F10" s="572">
        <v>58133</v>
      </c>
      <c r="G10" s="705">
        <v>41254</v>
      </c>
      <c r="H10" s="11"/>
      <c r="I10" s="12"/>
      <c r="J10" s="12"/>
      <c r="K10" s="12"/>
      <c r="L10" s="12"/>
      <c r="M10" s="12"/>
    </row>
    <row r="11" spans="1:13" ht="15" customHeight="1">
      <c r="A11" s="217" t="s">
        <v>68</v>
      </c>
      <c r="B11" s="503">
        <v>23898.18</v>
      </c>
      <c r="C11" s="577">
        <v>29802</v>
      </c>
      <c r="D11" s="218">
        <v>13457</v>
      </c>
      <c r="E11" s="218">
        <v>13389</v>
      </c>
      <c r="F11" s="572">
        <v>12820</v>
      </c>
      <c r="G11" s="705">
        <v>6591</v>
      </c>
      <c r="H11" s="11"/>
      <c r="I11" s="12"/>
      <c r="J11" s="12"/>
      <c r="K11" s="12"/>
      <c r="L11" s="12"/>
      <c r="M11" s="12"/>
    </row>
    <row r="12" spans="1:13" ht="15" customHeight="1">
      <c r="A12" s="221" t="s">
        <v>69</v>
      </c>
      <c r="B12" s="503">
        <v>158095.9734556</v>
      </c>
      <c r="C12" s="577">
        <v>128934</v>
      </c>
      <c r="D12" s="218">
        <v>107002</v>
      </c>
      <c r="E12" s="218">
        <v>113490</v>
      </c>
      <c r="F12" s="572">
        <v>104472</v>
      </c>
      <c r="G12" s="705">
        <v>81901</v>
      </c>
      <c r="H12" s="11"/>
      <c r="I12" s="12"/>
      <c r="J12" s="12"/>
      <c r="K12" s="12"/>
      <c r="L12" s="12"/>
      <c r="M12" s="12"/>
    </row>
    <row r="13" spans="1:13" ht="15" customHeight="1">
      <c r="A13" s="221" t="s">
        <v>70</v>
      </c>
      <c r="B13" s="503">
        <v>35938</v>
      </c>
      <c r="C13" s="577">
        <v>29461</v>
      </c>
      <c r="D13" s="218">
        <v>26016</v>
      </c>
      <c r="E13" s="218">
        <v>29734</v>
      </c>
      <c r="F13" s="572">
        <v>24821</v>
      </c>
      <c r="G13" s="705" t="s">
        <v>71</v>
      </c>
      <c r="H13" s="11"/>
      <c r="I13" s="12"/>
      <c r="J13" s="12"/>
      <c r="K13" s="12"/>
      <c r="L13" s="12"/>
      <c r="M13" s="12"/>
    </row>
    <row r="14" spans="1:13" ht="15" customHeight="1">
      <c r="A14" s="217" t="s">
        <v>72</v>
      </c>
      <c r="B14" s="504">
        <v>0.27435863030313656</v>
      </c>
      <c r="C14" s="578">
        <v>0.32</v>
      </c>
      <c r="D14" s="229">
        <v>0.28999999999999998</v>
      </c>
      <c r="E14" s="229">
        <v>0.26</v>
      </c>
      <c r="F14" s="573">
        <v>0.22</v>
      </c>
      <c r="G14" s="706">
        <v>0.24</v>
      </c>
      <c r="H14" s="11"/>
      <c r="I14" s="12"/>
      <c r="J14" s="12"/>
      <c r="K14" s="12"/>
      <c r="L14" s="12"/>
      <c r="M14" s="12"/>
    </row>
    <row r="15" spans="1:13" ht="12.6" customHeight="1">
      <c r="A15" s="217" t="s">
        <v>73</v>
      </c>
      <c r="B15" s="504">
        <v>3.305520434674925</v>
      </c>
      <c r="C15" s="578">
        <v>3.81</v>
      </c>
      <c r="D15" s="218" t="s">
        <v>74</v>
      </c>
      <c r="E15" s="218" t="s">
        <v>75</v>
      </c>
      <c r="F15" s="574" t="s">
        <v>76</v>
      </c>
      <c r="G15" s="707">
        <v>2.76</v>
      </c>
      <c r="H15" s="11"/>
      <c r="I15" s="14"/>
      <c r="J15" s="14"/>
      <c r="K15" s="14"/>
      <c r="L15" s="14"/>
      <c r="M15" s="14"/>
    </row>
    <row r="16" spans="1:13" ht="15" customHeight="1">
      <c r="A16" s="535"/>
      <c r="B16" s="536"/>
      <c r="C16" s="536"/>
      <c r="D16" s="536"/>
      <c r="E16" s="536"/>
      <c r="G16" s="13"/>
      <c r="H16" s="6"/>
      <c r="I16" s="7"/>
      <c r="J16" s="8"/>
      <c r="K16" s="8"/>
      <c r="L16" s="8"/>
      <c r="M16" s="9"/>
    </row>
    <row r="17" spans="1:13" ht="15" customHeight="1">
      <c r="A17" s="223" t="s">
        <v>77</v>
      </c>
      <c r="B17" s="224">
        <v>2025</v>
      </c>
      <c r="C17" s="308">
        <v>2024</v>
      </c>
      <c r="D17" s="172">
        <v>2023</v>
      </c>
      <c r="E17" s="172">
        <v>2022</v>
      </c>
      <c r="F17" s="237">
        <v>2021</v>
      </c>
      <c r="G17" s="33"/>
      <c r="H17" s="11"/>
      <c r="I17" s="12"/>
      <c r="J17" s="12"/>
      <c r="K17" s="12"/>
      <c r="L17" s="12"/>
      <c r="M17" s="12"/>
    </row>
    <row r="18" spans="1:13" ht="15" customHeight="1">
      <c r="A18" s="226" t="s">
        <v>78</v>
      </c>
      <c r="B18" s="233">
        <v>35</v>
      </c>
      <c r="C18" s="569">
        <v>10</v>
      </c>
      <c r="D18" s="214">
        <v>10</v>
      </c>
      <c r="E18" s="214">
        <v>8</v>
      </c>
      <c r="F18" s="334">
        <v>23</v>
      </c>
      <c r="G18" s="549"/>
      <c r="H18" s="11"/>
      <c r="I18" s="12"/>
      <c r="J18" s="12"/>
      <c r="K18" s="12"/>
      <c r="L18" s="12"/>
      <c r="M18" s="12"/>
    </row>
    <row r="19" spans="1:13" ht="15" customHeight="1">
      <c r="A19" s="226" t="s">
        <v>79</v>
      </c>
      <c r="B19" s="233">
        <v>25437</v>
      </c>
      <c r="C19" s="569">
        <v>17434.46</v>
      </c>
      <c r="D19" s="219">
        <v>10737</v>
      </c>
      <c r="E19" s="218">
        <v>14347</v>
      </c>
      <c r="F19" s="269">
        <v>15947</v>
      </c>
      <c r="G19" s="549"/>
      <c r="H19" s="11"/>
      <c r="I19" s="12"/>
      <c r="J19" s="12"/>
      <c r="K19" s="12"/>
      <c r="L19" s="12"/>
      <c r="M19" s="12"/>
    </row>
    <row r="20" spans="1:13" ht="15" customHeight="1">
      <c r="A20" s="227" t="s">
        <v>80</v>
      </c>
      <c r="B20" s="233">
        <v>251</v>
      </c>
      <c r="C20" s="569">
        <v>369</v>
      </c>
      <c r="D20" s="219">
        <v>303</v>
      </c>
      <c r="E20" s="218">
        <v>345</v>
      </c>
      <c r="F20" s="269">
        <v>438</v>
      </c>
      <c r="G20" s="549"/>
      <c r="H20" s="11"/>
      <c r="I20" s="12"/>
      <c r="J20" s="12"/>
      <c r="K20" s="12"/>
      <c r="L20" s="12"/>
      <c r="M20" s="12"/>
    </row>
    <row r="21" spans="1:13" ht="15" customHeight="1">
      <c r="A21" s="232" t="s">
        <v>81</v>
      </c>
      <c r="B21" s="502">
        <v>4626</v>
      </c>
      <c r="C21" s="576">
        <v>7909.73</v>
      </c>
      <c r="D21" s="215">
        <v>10022</v>
      </c>
      <c r="E21" s="215">
        <v>9050</v>
      </c>
      <c r="F21" s="334">
        <v>1834</v>
      </c>
      <c r="G21" s="33"/>
      <c r="H21" s="11"/>
      <c r="I21" s="12"/>
      <c r="J21" s="12"/>
      <c r="K21" s="12"/>
      <c r="L21" s="12"/>
      <c r="M21" s="12"/>
    </row>
    <row r="22" spans="1:13" ht="15" customHeight="1">
      <c r="A22" s="217" t="s">
        <v>82</v>
      </c>
      <c r="B22" s="233">
        <v>4352</v>
      </c>
      <c r="C22" s="569">
        <v>2806</v>
      </c>
      <c r="D22" s="219">
        <v>3912</v>
      </c>
      <c r="E22" s="218">
        <v>4704</v>
      </c>
      <c r="F22" s="269">
        <v>5063</v>
      </c>
      <c r="G22" s="33"/>
      <c r="H22" s="11"/>
      <c r="I22" s="12"/>
      <c r="J22" s="12"/>
      <c r="K22" s="12"/>
      <c r="L22" s="12"/>
      <c r="M22" s="12"/>
    </row>
    <row r="23" spans="1:13" ht="15" customHeight="1">
      <c r="A23" s="547" t="s">
        <v>83</v>
      </c>
      <c r="B23" s="502">
        <v>1237</v>
      </c>
      <c r="C23" s="576">
        <v>1261</v>
      </c>
      <c r="D23" s="219">
        <v>1033</v>
      </c>
      <c r="E23" s="218">
        <v>1280</v>
      </c>
      <c r="F23" s="269">
        <v>1516</v>
      </c>
      <c r="G23" s="33"/>
      <c r="H23" s="11"/>
      <c r="I23" s="12"/>
      <c r="J23" s="12"/>
      <c r="K23" s="12"/>
      <c r="L23" s="12"/>
      <c r="M23" s="12"/>
    </row>
    <row r="24" spans="1:13" ht="17.399999999999999" customHeight="1">
      <c r="A24" s="535"/>
      <c r="B24" s="536"/>
      <c r="C24" s="536"/>
      <c r="D24" s="536"/>
      <c r="E24" s="536"/>
      <c r="F24" s="548"/>
      <c r="G24" s="13"/>
      <c r="H24" s="11"/>
      <c r="I24" s="12"/>
      <c r="J24" s="12"/>
      <c r="K24" s="12"/>
      <c r="L24" s="12"/>
      <c r="M24" s="12"/>
    </row>
    <row r="25" spans="1:13" ht="10.8">
      <c r="A25" s="223" t="s">
        <v>84</v>
      </c>
      <c r="B25" s="224">
        <v>2025</v>
      </c>
      <c r="C25" s="308">
        <v>2024</v>
      </c>
      <c r="D25" s="172">
        <v>2023</v>
      </c>
      <c r="E25" s="172">
        <v>2022</v>
      </c>
      <c r="F25" s="130">
        <v>2021</v>
      </c>
      <c r="G25" s="579">
        <v>2020</v>
      </c>
      <c r="H25" s="11"/>
      <c r="I25" s="12"/>
      <c r="J25" s="12"/>
      <c r="K25" s="12"/>
      <c r="L25" s="12"/>
      <c r="M25" s="12"/>
    </row>
    <row r="26" spans="1:13" ht="10.8">
      <c r="A26" s="552" t="s">
        <v>85</v>
      </c>
      <c r="B26" s="553">
        <f>SUM(B27:B30)</f>
        <v>305925.45078236557</v>
      </c>
      <c r="C26" s="580">
        <f>SUM(C27:C30)</f>
        <v>197881</v>
      </c>
      <c r="D26" s="554">
        <f>SUM(D27:D30)</f>
        <v>143519</v>
      </c>
      <c r="E26" s="554">
        <f>SUM(E27:E30)</f>
        <v>159336</v>
      </c>
      <c r="F26" s="555">
        <f>SUM(F27:F30)</f>
        <v>165115</v>
      </c>
      <c r="G26" s="556">
        <f>132414133/1000</f>
        <v>132414.133</v>
      </c>
      <c r="H26" s="11"/>
      <c r="I26" s="12"/>
      <c r="J26" s="12"/>
      <c r="K26" s="12"/>
      <c r="L26" s="12"/>
      <c r="M26" s="12"/>
    </row>
    <row r="27" spans="1:13" ht="10.8">
      <c r="A27" s="227" t="s">
        <v>86</v>
      </c>
      <c r="B27" s="233">
        <v>246063.65157416303</v>
      </c>
      <c r="C27" s="569">
        <v>174675</v>
      </c>
      <c r="D27" s="214">
        <v>129064</v>
      </c>
      <c r="E27" s="214">
        <v>144830</v>
      </c>
      <c r="F27" s="215">
        <v>149586</v>
      </c>
      <c r="G27" s="216" t="s">
        <v>11</v>
      </c>
      <c r="H27" s="11"/>
      <c r="I27" s="12"/>
      <c r="J27" s="12"/>
      <c r="K27" s="12"/>
      <c r="L27" s="12"/>
      <c r="M27" s="12"/>
    </row>
    <row r="28" spans="1:13" ht="10.8">
      <c r="A28" s="227" t="s">
        <v>87</v>
      </c>
      <c r="B28" s="233">
        <v>3064.5224108299672</v>
      </c>
      <c r="C28" s="569">
        <v>2373</v>
      </c>
      <c r="D28" s="219">
        <v>554</v>
      </c>
      <c r="E28" s="218">
        <v>139</v>
      </c>
      <c r="F28" s="218">
        <v>1432</v>
      </c>
      <c r="G28" s="220" t="s">
        <v>11</v>
      </c>
      <c r="H28" s="11"/>
      <c r="I28" s="12"/>
      <c r="J28" s="12"/>
      <c r="K28" s="12"/>
      <c r="L28" s="12"/>
      <c r="M28" s="12"/>
    </row>
    <row r="29" spans="1:13" ht="10.8">
      <c r="A29" s="227" t="s">
        <v>88</v>
      </c>
      <c r="B29" s="233">
        <v>43401.364936265469</v>
      </c>
      <c r="C29" s="569">
        <v>12708</v>
      </c>
      <c r="D29" s="219">
        <v>9783</v>
      </c>
      <c r="E29" s="218">
        <v>9783</v>
      </c>
      <c r="F29" s="218">
        <v>9273</v>
      </c>
      <c r="G29" s="220" t="s">
        <v>11</v>
      </c>
      <c r="H29" s="11"/>
      <c r="I29" s="12"/>
      <c r="J29" s="12"/>
      <c r="K29" s="12"/>
      <c r="L29" s="12"/>
      <c r="M29" s="12"/>
    </row>
    <row r="30" spans="1:13" ht="10.8">
      <c r="A30" s="227" t="s">
        <v>89</v>
      </c>
      <c r="B30" s="233">
        <v>13395.911861107086</v>
      </c>
      <c r="C30" s="569">
        <v>8125</v>
      </c>
      <c r="D30" s="219">
        <v>4118</v>
      </c>
      <c r="E30" s="218">
        <v>4584</v>
      </c>
      <c r="F30" s="218">
        <v>4824</v>
      </c>
      <c r="G30" s="220" t="s">
        <v>11</v>
      </c>
      <c r="H30" s="11"/>
      <c r="I30" s="12"/>
      <c r="J30" s="12"/>
      <c r="K30" s="12"/>
      <c r="L30" s="12"/>
      <c r="M30" s="12"/>
    </row>
    <row r="31" spans="1:13" ht="10.8">
      <c r="A31" s="552" t="s">
        <v>90</v>
      </c>
      <c r="B31" s="553">
        <f>SUM(B32:B33)</f>
        <v>387631.63754237187</v>
      </c>
      <c r="C31" s="580">
        <f>SUM(C32:C33)</f>
        <v>341345</v>
      </c>
      <c r="D31" s="557">
        <f>291027982/1000</f>
        <v>291027.98200000002</v>
      </c>
      <c r="E31" s="558">
        <f>317941753/1000</f>
        <v>317941.75300000003</v>
      </c>
      <c r="F31" s="558">
        <f>299913295/1000</f>
        <v>299913.29499999998</v>
      </c>
      <c r="G31" s="559">
        <f>234541249/1000</f>
        <v>234541.24900000001</v>
      </c>
      <c r="H31" s="11"/>
      <c r="I31" s="12"/>
      <c r="J31" s="12"/>
      <c r="K31" s="12"/>
      <c r="L31" s="12"/>
      <c r="M31" s="12"/>
    </row>
    <row r="32" spans="1:13" ht="10.8">
      <c r="A32" s="227" t="s">
        <v>91</v>
      </c>
      <c r="B32" s="233">
        <v>105825.40300549587</v>
      </c>
      <c r="C32" s="569">
        <v>125173</v>
      </c>
      <c r="D32" s="219">
        <v>60147</v>
      </c>
      <c r="E32" s="218">
        <v>61842</v>
      </c>
      <c r="F32" s="218">
        <v>67012</v>
      </c>
      <c r="G32" s="220" t="s">
        <v>11</v>
      </c>
      <c r="H32" s="11"/>
      <c r="I32" s="12"/>
      <c r="J32" s="12"/>
      <c r="K32" s="12"/>
      <c r="L32" s="12"/>
      <c r="M32" s="12"/>
    </row>
    <row r="33" spans="1:13" ht="10.8">
      <c r="A33" s="227" t="s">
        <v>92</v>
      </c>
      <c r="B33" s="233">
        <v>281806.23453687603</v>
      </c>
      <c r="C33" s="569">
        <v>216172</v>
      </c>
      <c r="D33" s="219">
        <v>230881</v>
      </c>
      <c r="E33" s="219">
        <v>256099</v>
      </c>
      <c r="F33" s="219">
        <v>232901</v>
      </c>
      <c r="G33" s="220" t="s">
        <v>11</v>
      </c>
      <c r="H33" s="11"/>
      <c r="I33" s="12"/>
      <c r="J33" s="12"/>
      <c r="K33" s="12"/>
      <c r="L33" s="12"/>
      <c r="M33" s="12"/>
    </row>
    <row r="34" spans="1:13" ht="10.8">
      <c r="A34" s="560" t="s">
        <v>93</v>
      </c>
      <c r="B34" s="553">
        <v>0</v>
      </c>
      <c r="C34" s="580">
        <v>0</v>
      </c>
      <c r="D34" s="557">
        <v>0</v>
      </c>
      <c r="E34" s="557">
        <v>0</v>
      </c>
      <c r="F34" s="557">
        <v>0</v>
      </c>
      <c r="G34" s="559">
        <v>0</v>
      </c>
      <c r="H34" s="11"/>
      <c r="I34" s="12"/>
      <c r="J34" s="12"/>
      <c r="K34" s="12"/>
      <c r="L34" s="12"/>
      <c r="M34" s="12"/>
    </row>
    <row r="35" spans="1:13" ht="10.8">
      <c r="A35" s="552" t="s">
        <v>94</v>
      </c>
      <c r="B35" s="566">
        <f>B31+B26</f>
        <v>693557.0883247375</v>
      </c>
      <c r="C35" s="555">
        <f>SUM(C26,C31)</f>
        <v>539226</v>
      </c>
      <c r="D35" s="555">
        <v>434548.30099999998</v>
      </c>
      <c r="E35" s="555">
        <v>477278.22900000005</v>
      </c>
      <c r="F35" s="555">
        <v>465027.59399999998</v>
      </c>
      <c r="G35" s="567">
        <v>366955.38199999998</v>
      </c>
      <c r="H35" s="11"/>
      <c r="I35" s="12"/>
      <c r="J35" s="12"/>
      <c r="K35" s="12"/>
      <c r="L35" s="12"/>
      <c r="M35" s="12"/>
    </row>
    <row r="36" spans="1:13" ht="10.8">
      <c r="A36" s="217" t="s">
        <v>95</v>
      </c>
      <c r="B36" s="166">
        <v>1.8713316659674337</v>
      </c>
      <c r="C36" s="581">
        <v>1.32</v>
      </c>
      <c r="D36" s="228">
        <v>1.19</v>
      </c>
      <c r="E36" s="229">
        <v>1.1000000000000001</v>
      </c>
      <c r="F36" s="229">
        <v>1</v>
      </c>
      <c r="G36" s="222">
        <v>1.06</v>
      </c>
      <c r="H36" s="11"/>
      <c r="I36" s="12"/>
      <c r="J36" s="12"/>
      <c r="K36" s="12"/>
      <c r="L36" s="12"/>
      <c r="M36" s="12"/>
    </row>
    <row r="37" spans="1:13" s="74" customFormat="1" ht="13.8">
      <c r="A37" s="547" t="s">
        <v>96</v>
      </c>
      <c r="B37" s="501">
        <v>22.54612896658314</v>
      </c>
      <c r="C37" s="582">
        <v>15.92</v>
      </c>
      <c r="D37" s="228">
        <v>14.28</v>
      </c>
      <c r="E37" s="229">
        <v>15.29</v>
      </c>
      <c r="F37" s="229">
        <v>13.82</v>
      </c>
      <c r="G37" s="222">
        <v>12.38</v>
      </c>
    </row>
    <row r="38" spans="1:13" s="74" customFormat="1" ht="15" customHeight="1">
      <c r="A38" s="1"/>
      <c r="B38" s="545"/>
      <c r="C38" s="73"/>
      <c r="D38" s="73"/>
      <c r="E38" s="73"/>
      <c r="F38" s="546"/>
      <c r="G38" s="31"/>
    </row>
    <row r="39" spans="1:13" ht="15" customHeight="1">
      <c r="A39" s="744" t="s">
        <v>97</v>
      </c>
      <c r="B39" s="3"/>
      <c r="C39" s="3"/>
      <c r="D39" s="4"/>
      <c r="E39" s="4"/>
      <c r="F39" s="18"/>
      <c r="G39" s="31"/>
    </row>
    <row r="40" spans="1:13" ht="15" customHeight="1">
      <c r="A40" s="745"/>
      <c r="B40" s="230"/>
      <c r="C40" s="230"/>
      <c r="D40" s="230"/>
      <c r="E40" s="230"/>
      <c r="G40" s="31"/>
    </row>
    <row r="41" spans="1:13" ht="15" customHeight="1">
      <c r="A41" s="223" t="s">
        <v>65</v>
      </c>
      <c r="B41" s="224" t="s">
        <v>33</v>
      </c>
      <c r="C41" s="231" t="s">
        <v>50</v>
      </c>
      <c r="D41" s="130" t="s">
        <v>98</v>
      </c>
      <c r="E41" s="669" t="s">
        <v>52</v>
      </c>
      <c r="F41" s="668" t="s">
        <v>99</v>
      </c>
      <c r="G41" s="33"/>
    </row>
    <row r="42" spans="1:13" ht="15" customHeight="1">
      <c r="A42" s="226" t="s">
        <v>66</v>
      </c>
      <c r="B42" s="502">
        <v>77785.223455599931</v>
      </c>
      <c r="C42" s="215">
        <v>29146</v>
      </c>
      <c r="D42" s="667">
        <v>14316</v>
      </c>
      <c r="E42" s="667">
        <v>31459</v>
      </c>
      <c r="F42" s="670">
        <v>2864</v>
      </c>
      <c r="G42" s="33"/>
    </row>
    <row r="43" spans="1:13" ht="15" customHeight="1">
      <c r="A43" s="227" t="s">
        <v>67</v>
      </c>
      <c r="B43" s="503">
        <v>80310.75</v>
      </c>
      <c r="C43" s="219">
        <v>37786</v>
      </c>
      <c r="D43" s="574">
        <v>16818</v>
      </c>
      <c r="E43" s="574">
        <v>22457</v>
      </c>
      <c r="F43" s="636">
        <v>3250</v>
      </c>
      <c r="G43" s="33"/>
    </row>
    <row r="44" spans="1:13" ht="15" customHeight="1">
      <c r="A44" s="227" t="s">
        <v>68</v>
      </c>
      <c r="B44" s="503">
        <v>23898.18</v>
      </c>
      <c r="C44" s="219">
        <v>7389</v>
      </c>
      <c r="D44" s="574">
        <v>3072</v>
      </c>
      <c r="E44" s="574">
        <v>12737</v>
      </c>
      <c r="F44" s="636">
        <v>700</v>
      </c>
      <c r="G44" s="33"/>
    </row>
    <row r="45" spans="1:13" ht="15" customHeight="1">
      <c r="A45" s="232" t="s">
        <v>69</v>
      </c>
      <c r="B45" s="503">
        <v>158095.9734556</v>
      </c>
      <c r="C45" s="219">
        <v>66932</v>
      </c>
      <c r="D45" s="572">
        <v>31134</v>
      </c>
      <c r="E45" s="572">
        <v>53916</v>
      </c>
      <c r="F45" s="671">
        <v>6114</v>
      </c>
      <c r="G45" s="33"/>
    </row>
    <row r="46" spans="1:13" ht="10.8">
      <c r="A46" s="232" t="s">
        <v>70</v>
      </c>
      <c r="B46" s="503">
        <v>35938</v>
      </c>
      <c r="C46" s="219">
        <v>13678</v>
      </c>
      <c r="D46" s="574">
        <v>4033</v>
      </c>
      <c r="E46" s="574">
        <v>15604</v>
      </c>
      <c r="F46" s="636">
        <v>2623</v>
      </c>
      <c r="G46" s="33"/>
    </row>
    <row r="47" spans="1:13" ht="10.8">
      <c r="A47" s="227" t="s">
        <v>72</v>
      </c>
      <c r="B47" s="504">
        <v>0.27435863030313656</v>
      </c>
      <c r="C47" s="228">
        <v>0.47057996386211359</v>
      </c>
      <c r="D47" s="573">
        <v>0.40449525789268548</v>
      </c>
      <c r="E47" s="573">
        <v>1.3493843227550306</v>
      </c>
      <c r="F47" s="672" t="s">
        <v>11</v>
      </c>
      <c r="G47" s="33"/>
    </row>
    <row r="48" spans="1:13" ht="10.8">
      <c r="A48" s="227" t="s">
        <v>73</v>
      </c>
      <c r="B48" s="504">
        <v>3.305520434674925</v>
      </c>
      <c r="C48" s="228">
        <v>0.31884375550802446</v>
      </c>
      <c r="D48" s="702">
        <v>0.25807574664909355</v>
      </c>
      <c r="E48" s="702">
        <v>1.3458139883181068</v>
      </c>
      <c r="F48" s="673" t="s">
        <v>11</v>
      </c>
      <c r="G48" s="13"/>
    </row>
    <row r="49" spans="1:7" ht="15" customHeight="1">
      <c r="A49" s="535"/>
      <c r="B49" s="537"/>
      <c r="C49" s="537"/>
      <c r="D49" s="537"/>
      <c r="E49" s="230"/>
      <c r="F49" s="548"/>
      <c r="G49" s="13"/>
    </row>
    <row r="50" spans="1:7" ht="10.8">
      <c r="A50" s="223" t="s">
        <v>100</v>
      </c>
      <c r="B50" s="224" t="s">
        <v>33</v>
      </c>
      <c r="C50" s="231" t="s">
        <v>50</v>
      </c>
      <c r="D50" s="130" t="s">
        <v>101</v>
      </c>
      <c r="E50" s="172" t="s">
        <v>52</v>
      </c>
      <c r="F50" s="225" t="s">
        <v>99</v>
      </c>
      <c r="G50" s="33"/>
    </row>
    <row r="51" spans="1:7" ht="10.8">
      <c r="A51" s="226" t="s">
        <v>102</v>
      </c>
      <c r="B51" s="233">
        <f>SUM(C51:F51)</f>
        <v>305925.45078236557</v>
      </c>
      <c r="C51" s="215">
        <v>101221.92672927659</v>
      </c>
      <c r="D51" s="214">
        <v>64013.337536921819</v>
      </c>
      <c r="E51" s="214">
        <v>132541.60433333996</v>
      </c>
      <c r="F51" s="220">
        <v>8148.582182827231</v>
      </c>
      <c r="G51" s="33"/>
    </row>
    <row r="52" spans="1:7" ht="10.8">
      <c r="A52" s="226" t="s">
        <v>90</v>
      </c>
      <c r="B52" s="233">
        <f t="shared" ref="B52:B54" si="0">SUM(C52:F52)</f>
        <v>387631.6375423721</v>
      </c>
      <c r="C52" s="219">
        <v>221192.76443000001</v>
      </c>
      <c r="D52" s="218">
        <v>66730.922999999995</v>
      </c>
      <c r="E52" s="218">
        <v>80734.863639999996</v>
      </c>
      <c r="F52" s="220">
        <v>18973.086472372099</v>
      </c>
      <c r="G52" s="33"/>
    </row>
    <row r="53" spans="1:7" ht="10.8">
      <c r="A53" s="227" t="s">
        <v>103</v>
      </c>
      <c r="B53" s="233">
        <f t="shared" si="0"/>
        <v>0</v>
      </c>
      <c r="C53" s="219">
        <v>0</v>
      </c>
      <c r="D53" s="218">
        <v>0</v>
      </c>
      <c r="E53" s="218">
        <v>0</v>
      </c>
      <c r="F53" s="220">
        <v>0</v>
      </c>
      <c r="G53" s="33"/>
    </row>
    <row r="54" spans="1:7" ht="10.8">
      <c r="A54" s="232" t="s">
        <v>94</v>
      </c>
      <c r="B54" s="233">
        <f t="shared" si="0"/>
        <v>693557.08832473797</v>
      </c>
      <c r="C54" s="215">
        <v>322414.69115927699</v>
      </c>
      <c r="D54" s="215">
        <v>130744.26053692182</v>
      </c>
      <c r="E54" s="215">
        <v>213276.46797333995</v>
      </c>
      <c r="F54" s="334">
        <v>27121.668655199232</v>
      </c>
      <c r="G54" s="33"/>
    </row>
    <row r="55" spans="1:7" ht="10.8">
      <c r="A55" s="227" t="s">
        <v>95</v>
      </c>
      <c r="B55" s="166">
        <v>1.8713316659674337</v>
      </c>
      <c r="C55" s="228">
        <v>1.5358858387644714</v>
      </c>
      <c r="D55" s="229">
        <v>1.0837625211102644</v>
      </c>
      <c r="E55" s="229">
        <v>5.3236600262927452</v>
      </c>
      <c r="F55" s="666" t="s">
        <v>11</v>
      </c>
      <c r="G55" s="33"/>
    </row>
    <row r="56" spans="1:7" ht="10.8">
      <c r="A56" s="227" t="s">
        <v>96</v>
      </c>
      <c r="B56" s="166">
        <v>22.54612896658314</v>
      </c>
      <c r="C56" s="228">
        <v>18.504624232588199</v>
      </c>
      <c r="D56" s="229">
        <v>13.057359316984924</v>
      </c>
      <c r="E56" s="229">
        <v>64.140289349835001</v>
      </c>
      <c r="F56" s="666" t="s">
        <v>11</v>
      </c>
      <c r="G56" s="33"/>
    </row>
    <row r="57" spans="1:7" ht="15" customHeight="1">
      <c r="A57" s="38"/>
      <c r="B57" s="39"/>
      <c r="C57" s="41"/>
      <c r="D57" s="29"/>
      <c r="E57" s="29"/>
      <c r="F57" s="18"/>
      <c r="G57" s="32"/>
    </row>
    <row r="58" spans="1:7" ht="15" customHeight="1">
      <c r="A58" s="90"/>
      <c r="B58" s="11"/>
      <c r="C58" s="14"/>
      <c r="D58" s="14"/>
      <c r="E58" s="14"/>
      <c r="G58" s="13"/>
    </row>
    <row r="59" spans="1:7" s="189" customFormat="1" ht="10.8">
      <c r="A59" s="760" t="s">
        <v>104</v>
      </c>
      <c r="B59" s="761"/>
      <c r="C59" s="761"/>
      <c r="D59" s="761"/>
      <c r="E59" s="761"/>
      <c r="F59" s="762"/>
      <c r="G59" s="488"/>
    </row>
    <row r="60" spans="1:7" s="189" customFormat="1" ht="19.5" customHeight="1">
      <c r="A60" s="763" t="s">
        <v>105</v>
      </c>
      <c r="B60" s="763"/>
      <c r="C60" s="763"/>
      <c r="D60" s="763"/>
      <c r="E60" s="763"/>
      <c r="F60" s="764"/>
      <c r="G60" s="489"/>
    </row>
    <row r="61" spans="1:7" s="189" customFormat="1" ht="12" customHeight="1">
      <c r="A61" s="765" t="s">
        <v>106</v>
      </c>
      <c r="B61" s="766"/>
      <c r="C61" s="766"/>
      <c r="D61" s="766"/>
      <c r="E61" s="766"/>
      <c r="F61" s="767"/>
      <c r="G61" s="490"/>
    </row>
    <row r="62" spans="1:7" s="189" customFormat="1" ht="10.8">
      <c r="A62" s="752" t="s">
        <v>107</v>
      </c>
      <c r="B62" s="752"/>
      <c r="C62" s="752"/>
      <c r="D62" s="752"/>
      <c r="E62" s="753"/>
      <c r="G62" s="490"/>
    </row>
    <row r="63" spans="1:7" s="189" customFormat="1" ht="10.8">
      <c r="A63" s="752" t="s">
        <v>108</v>
      </c>
      <c r="B63" s="752"/>
      <c r="C63" s="752"/>
      <c r="D63" s="752"/>
      <c r="E63" s="752"/>
      <c r="F63" s="753"/>
      <c r="G63" s="490"/>
    </row>
    <row r="64" spans="1:7" s="189" customFormat="1" ht="10.8">
      <c r="A64" s="754" t="s">
        <v>109</v>
      </c>
      <c r="B64" s="755"/>
      <c r="C64" s="755"/>
      <c r="D64" s="755"/>
      <c r="E64" s="756"/>
      <c r="G64" s="490"/>
    </row>
    <row r="65" spans="1:7" s="189" customFormat="1" ht="10.8">
      <c r="A65" s="757" t="s">
        <v>110</v>
      </c>
      <c r="B65" s="758"/>
      <c r="C65" s="758"/>
      <c r="D65" s="758"/>
      <c r="E65" s="759"/>
      <c r="F65" s="494"/>
      <c r="G65" s="490"/>
    </row>
    <row r="66" spans="1:7" s="189" customFormat="1" ht="10.8">
      <c r="A66" s="752" t="s">
        <v>111</v>
      </c>
      <c r="B66" s="752"/>
      <c r="C66" s="752"/>
      <c r="D66" s="752"/>
      <c r="E66" s="753"/>
      <c r="F66" s="491"/>
      <c r="G66" s="490"/>
    </row>
    <row r="67" spans="1:7" s="189" customFormat="1" ht="10.8">
      <c r="A67" s="751" t="s">
        <v>112</v>
      </c>
      <c r="B67" s="752"/>
      <c r="C67" s="752"/>
      <c r="D67" s="752"/>
      <c r="E67" s="752"/>
      <c r="F67" s="753"/>
      <c r="G67" s="490"/>
    </row>
    <row r="68" spans="1:7" s="189" customFormat="1" ht="10.8">
      <c r="A68" s="751" t="s">
        <v>113</v>
      </c>
      <c r="B68" s="752"/>
      <c r="C68" s="752"/>
      <c r="D68" s="752"/>
      <c r="E68" s="752"/>
      <c r="F68" s="753"/>
      <c r="G68" s="492"/>
    </row>
    <row r="69" spans="1:7" s="189" customFormat="1" ht="10.95" customHeight="1">
      <c r="A69" s="751" t="s">
        <v>114</v>
      </c>
      <c r="B69" s="752"/>
      <c r="C69" s="752"/>
      <c r="D69" s="752"/>
      <c r="E69" s="752"/>
      <c r="F69" s="753"/>
      <c r="G69" s="493"/>
    </row>
    <row r="70" spans="1:7" ht="10.8">
      <c r="G70" s="107"/>
    </row>
    <row r="71" spans="1:7" ht="10.8">
      <c r="A71" s="107"/>
      <c r="B71" s="107"/>
      <c r="C71" s="107"/>
      <c r="D71" s="107"/>
      <c r="E71" s="107"/>
      <c r="F71" s="107"/>
      <c r="G71" s="107"/>
    </row>
    <row r="72" spans="1:7" ht="10.8">
      <c r="A72" s="493"/>
      <c r="B72" s="107"/>
      <c r="C72" s="107"/>
      <c r="D72" s="107"/>
      <c r="E72" s="107"/>
      <c r="F72" s="107"/>
      <c r="G72" s="107"/>
    </row>
    <row r="73" spans="1:7" ht="10.8">
      <c r="A73" s="107"/>
      <c r="B73" s="107"/>
      <c r="C73" s="107"/>
      <c r="D73" s="107"/>
      <c r="E73" s="107"/>
      <c r="F73" s="107"/>
      <c r="G73" s="107"/>
    </row>
    <row r="74" spans="1:7" ht="10.8">
      <c r="A74" s="107"/>
      <c r="B74" s="107"/>
      <c r="C74" s="107"/>
      <c r="D74" s="107"/>
      <c r="E74" s="107"/>
      <c r="F74" s="107"/>
      <c r="G74" s="107"/>
    </row>
    <row r="75" spans="1:7" ht="10.8">
      <c r="A75" s="107"/>
      <c r="B75" s="107"/>
      <c r="C75" s="107"/>
      <c r="D75" s="107"/>
      <c r="E75" s="107"/>
      <c r="F75" s="107"/>
      <c r="G75" s="107"/>
    </row>
    <row r="76" spans="1:7" ht="10.8">
      <c r="A76" s="107"/>
      <c r="B76" s="107"/>
      <c r="C76" s="107"/>
      <c r="D76" s="107"/>
      <c r="E76" s="107"/>
      <c r="F76" s="107"/>
      <c r="G76" s="107"/>
    </row>
    <row r="77" spans="1:7" ht="10.8">
      <c r="A77" s="107"/>
      <c r="B77" s="107"/>
      <c r="C77" s="107"/>
      <c r="D77" s="107"/>
      <c r="E77" s="107"/>
      <c r="F77" s="107"/>
      <c r="G77" s="107"/>
    </row>
    <row r="78" spans="1:7" ht="10.8">
      <c r="A78" s="107"/>
      <c r="B78" s="107"/>
      <c r="C78" s="107"/>
      <c r="D78" s="107"/>
      <c r="E78" s="107"/>
      <c r="F78" s="107"/>
      <c r="G78" s="107"/>
    </row>
    <row r="79" spans="1:7" ht="10.8">
      <c r="A79" s="107"/>
    </row>
  </sheetData>
  <mergeCells count="13">
    <mergeCell ref="A69:F69"/>
    <mergeCell ref="A6:A7"/>
    <mergeCell ref="A39:A40"/>
    <mergeCell ref="A62:E62"/>
    <mergeCell ref="A64:E64"/>
    <mergeCell ref="A67:F67"/>
    <mergeCell ref="A68:F68"/>
    <mergeCell ref="A65:E65"/>
    <mergeCell ref="A66:E66"/>
    <mergeCell ref="A59:F59"/>
    <mergeCell ref="A60:F60"/>
    <mergeCell ref="A61:F61"/>
    <mergeCell ref="A63:F6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J51"/>
  <sheetViews>
    <sheetView showGridLines="0" topLeftCell="A28" zoomScale="91" zoomScaleNormal="100" workbookViewId="0">
      <selection activeCell="D38" sqref="D38"/>
    </sheetView>
  </sheetViews>
  <sheetFormatPr baseColWidth="10" defaultColWidth="8.5546875" defaultRowHeight="11.25" customHeight="1"/>
  <cols>
    <col min="1" max="1" width="14.88671875" style="1" customWidth="1"/>
    <col min="2" max="2" width="46.88671875" style="1" customWidth="1"/>
    <col min="3" max="3" width="20.44140625" style="78" customWidth="1"/>
    <col min="4" max="5" width="20.44140625" style="56" customWidth="1"/>
    <col min="6" max="6" width="17.88671875" style="1" customWidth="1"/>
    <col min="7" max="7" width="21.44140625" style="1" customWidth="1"/>
    <col min="8" max="8" width="19.5546875" style="1" customWidth="1"/>
    <col min="9" max="9" width="11.44140625" style="1" customWidth="1"/>
    <col min="10" max="10" width="13.44140625" style="1" customWidth="1"/>
    <col min="11" max="11" width="10.5546875" style="1" customWidth="1"/>
    <col min="12" max="12" width="11.5546875" style="1" customWidth="1"/>
    <col min="13" max="16384" width="8.5546875" style="1"/>
  </cols>
  <sheetData>
    <row r="1" spans="1:9" ht="15" customHeight="1">
      <c r="B1" s="18"/>
    </row>
    <row r="2" spans="1:9" ht="15" customHeight="1">
      <c r="B2" s="18"/>
    </row>
    <row r="3" spans="1:9" ht="30" customHeight="1"/>
    <row r="4" spans="1:9" ht="15" customHeight="1">
      <c r="A4" s="91"/>
      <c r="B4" s="91"/>
      <c r="C4" s="93"/>
      <c r="D4" s="92"/>
      <c r="E4" s="92"/>
      <c r="F4" s="91"/>
      <c r="G4" s="91"/>
      <c r="H4" s="91"/>
      <c r="I4" s="91"/>
    </row>
    <row r="5" spans="1:9" s="58" customFormat="1" ht="25.8">
      <c r="A5" s="118" t="s">
        <v>115</v>
      </c>
      <c r="B5" s="57"/>
    </row>
    <row r="6" spans="1:9" ht="15" customHeight="1">
      <c r="A6" s="768" t="s">
        <v>116</v>
      </c>
      <c r="B6" s="768"/>
      <c r="C6" s="768"/>
      <c r="D6" s="768"/>
      <c r="E6" s="768"/>
      <c r="F6" s="768"/>
      <c r="G6" s="768"/>
    </row>
    <row r="7" spans="1:9" ht="15" customHeight="1">
      <c r="A7" s="769"/>
      <c r="B7" s="769"/>
      <c r="C7" s="769"/>
      <c r="D7" s="769"/>
      <c r="E7" s="769"/>
      <c r="F7" s="769"/>
      <c r="G7" s="769"/>
    </row>
    <row r="8" spans="1:9" ht="15" customHeight="1">
      <c r="A8" s="234"/>
      <c r="B8" s="235"/>
      <c r="C8" s="236">
        <v>2025</v>
      </c>
      <c r="D8" s="130">
        <v>2024</v>
      </c>
      <c r="E8" s="130">
        <v>2023</v>
      </c>
      <c r="F8" s="172">
        <v>2022</v>
      </c>
      <c r="G8" s="212">
        <v>2021</v>
      </c>
      <c r="H8" s="237">
        <v>2020</v>
      </c>
    </row>
    <row r="9" spans="1:9" ht="15" customHeight="1">
      <c r="A9" s="777" t="s">
        <v>117</v>
      </c>
      <c r="B9" s="238" t="s">
        <v>118</v>
      </c>
      <c r="C9" s="505">
        <v>920174</v>
      </c>
      <c r="D9" s="583">
        <v>557360</v>
      </c>
      <c r="E9" s="239">
        <v>578919</v>
      </c>
      <c r="F9" s="239">
        <v>651066</v>
      </c>
      <c r="G9" s="239">
        <v>589904</v>
      </c>
      <c r="H9" s="240">
        <v>454527</v>
      </c>
    </row>
    <row r="10" spans="1:9" ht="15" customHeight="1">
      <c r="A10" s="778"/>
      <c r="B10" s="217" t="s">
        <v>119</v>
      </c>
      <c r="C10" s="505">
        <v>3502255</v>
      </c>
      <c r="D10" s="583">
        <v>1779270</v>
      </c>
      <c r="E10" s="239">
        <v>2130252</v>
      </c>
      <c r="F10" s="239">
        <v>2396165</v>
      </c>
      <c r="G10" s="239">
        <v>2419802</v>
      </c>
      <c r="H10" s="240">
        <v>1869751</v>
      </c>
    </row>
    <row r="11" spans="1:9" ht="15" customHeight="1">
      <c r="A11" s="779"/>
      <c r="B11" s="217" t="s">
        <v>120</v>
      </c>
      <c r="C11" s="506">
        <f>C9/C10</f>
        <v>0.26273757907405371</v>
      </c>
      <c r="D11" s="584">
        <v>0.31325206404873907</v>
      </c>
      <c r="E11" s="241">
        <v>0.27176080576382511</v>
      </c>
      <c r="F11" s="241">
        <v>0.27171167261019169</v>
      </c>
      <c r="G11" s="241">
        <v>0.243781929265287</v>
      </c>
      <c r="H11" s="242">
        <v>0.24309493617064518</v>
      </c>
    </row>
    <row r="12" spans="1:9" ht="15" customHeight="1">
      <c r="A12" s="774" t="s">
        <v>121</v>
      </c>
      <c r="B12" s="243" t="s">
        <v>122</v>
      </c>
      <c r="C12" s="505">
        <v>259</v>
      </c>
      <c r="D12" s="583">
        <v>49.5</v>
      </c>
      <c r="E12" s="239">
        <v>157.26999999999998</v>
      </c>
      <c r="F12" s="239">
        <v>144.25</v>
      </c>
      <c r="G12" s="239">
        <v>161.43</v>
      </c>
      <c r="H12" s="240">
        <v>83.98</v>
      </c>
    </row>
    <row r="13" spans="1:9" ht="15" customHeight="1">
      <c r="A13" s="775"/>
      <c r="B13" s="217" t="s">
        <v>123</v>
      </c>
      <c r="C13" s="505">
        <v>2689</v>
      </c>
      <c r="D13" s="583">
        <v>2758.1299999999997</v>
      </c>
      <c r="E13" s="239">
        <v>2712.27</v>
      </c>
      <c r="F13" s="239">
        <v>2397.75</v>
      </c>
      <c r="G13" s="239">
        <v>2213.33</v>
      </c>
      <c r="H13" s="240">
        <v>1783.87</v>
      </c>
    </row>
    <row r="14" spans="1:9" ht="15" customHeight="1">
      <c r="A14" s="776"/>
      <c r="B14" s="244" t="s">
        <v>44</v>
      </c>
      <c r="C14" s="245">
        <v>2948</v>
      </c>
      <c r="D14" s="246">
        <v>2807.6299999999997</v>
      </c>
      <c r="E14" s="246">
        <v>2869.54</v>
      </c>
      <c r="F14" s="246">
        <v>2542</v>
      </c>
      <c r="G14" s="246">
        <v>2374.7599999999998</v>
      </c>
      <c r="H14" s="247">
        <v>1867.85</v>
      </c>
    </row>
    <row r="15" spans="1:9" ht="15" customHeight="1">
      <c r="A15" s="774" t="s">
        <v>124</v>
      </c>
      <c r="B15" s="248" t="s">
        <v>125</v>
      </c>
      <c r="C15" s="505">
        <v>24</v>
      </c>
      <c r="D15" s="583">
        <v>62.019999999999996</v>
      </c>
      <c r="E15" s="239">
        <v>50.83</v>
      </c>
      <c r="F15" s="239">
        <v>62.16</v>
      </c>
      <c r="G15" s="239">
        <v>66.75</v>
      </c>
      <c r="H15" s="240">
        <v>67.45</v>
      </c>
    </row>
    <row r="16" spans="1:9" ht="15" customHeight="1">
      <c r="A16" s="775"/>
      <c r="B16" s="249" t="s">
        <v>126</v>
      </c>
      <c r="C16" s="505">
        <v>4694</v>
      </c>
      <c r="D16" s="583">
        <v>5486.76</v>
      </c>
      <c r="E16" s="239">
        <v>2894.93</v>
      </c>
      <c r="F16" s="239">
        <v>3215.08</v>
      </c>
      <c r="G16" s="239">
        <v>3846.84</v>
      </c>
      <c r="H16" s="240">
        <v>3992.15</v>
      </c>
    </row>
    <row r="17" spans="1:9" ht="15" customHeight="1">
      <c r="A17" s="776"/>
      <c r="B17" s="250" t="s">
        <v>44</v>
      </c>
      <c r="C17" s="245">
        <v>4718</v>
      </c>
      <c r="D17" s="246">
        <v>5548.7800000000007</v>
      </c>
      <c r="E17" s="246">
        <v>2945.7599999999998</v>
      </c>
      <c r="F17" s="246">
        <v>3277.24</v>
      </c>
      <c r="G17" s="246">
        <v>3913.59</v>
      </c>
      <c r="H17" s="247">
        <v>4059.6</v>
      </c>
    </row>
    <row r="18" spans="1:9" ht="22.5" customHeight="1">
      <c r="A18" s="774" t="s">
        <v>127</v>
      </c>
      <c r="B18" s="251" t="s">
        <v>128</v>
      </c>
      <c r="C18" s="505">
        <v>-1770</v>
      </c>
      <c r="D18" s="583">
        <f>-D17+D14</f>
        <v>-2741.150000000001</v>
      </c>
      <c r="E18" s="239">
        <v>-474.46</v>
      </c>
      <c r="F18" s="239">
        <v>-735.23</v>
      </c>
      <c r="G18" s="239">
        <v>-1520.27</v>
      </c>
      <c r="H18" s="240">
        <v>-2191.75</v>
      </c>
    </row>
    <row r="19" spans="1:9" ht="15" customHeight="1">
      <c r="A19" s="775"/>
      <c r="B19" s="217" t="s">
        <v>129</v>
      </c>
      <c r="C19" s="505">
        <v>125.16666666666667</v>
      </c>
      <c r="D19" s="583">
        <v>139</v>
      </c>
      <c r="E19" s="239">
        <v>163</v>
      </c>
      <c r="F19" s="239">
        <v>171</v>
      </c>
      <c r="G19" s="239">
        <v>193</v>
      </c>
      <c r="H19" s="240">
        <v>231</v>
      </c>
    </row>
    <row r="20" spans="1:9" ht="15" customHeight="1">
      <c r="A20" s="776"/>
      <c r="B20" s="248" t="s">
        <v>130</v>
      </c>
      <c r="C20" s="507">
        <v>0.745</v>
      </c>
      <c r="D20" s="585">
        <v>1.77</v>
      </c>
      <c r="E20" s="139">
        <v>0.84</v>
      </c>
      <c r="F20" s="139">
        <v>0.85</v>
      </c>
      <c r="G20" s="139">
        <v>0.86</v>
      </c>
      <c r="H20" s="252">
        <v>0.86</v>
      </c>
    </row>
    <row r="21" spans="1:9" ht="15" customHeight="1">
      <c r="A21" s="62"/>
      <c r="B21" s="37"/>
      <c r="C21" s="55"/>
      <c r="D21" s="37"/>
      <c r="E21" s="37"/>
      <c r="F21" s="37"/>
      <c r="G21" s="37"/>
      <c r="H21" s="37"/>
    </row>
    <row r="22" spans="1:9" ht="15" customHeight="1">
      <c r="A22" s="62"/>
      <c r="B22" s="37"/>
      <c r="C22" s="55"/>
      <c r="D22" s="37"/>
      <c r="E22" s="37"/>
      <c r="F22" s="37"/>
      <c r="G22" s="37"/>
      <c r="H22" s="37"/>
    </row>
    <row r="23" spans="1:9" ht="15" customHeight="1">
      <c r="A23" s="786" t="s">
        <v>131</v>
      </c>
      <c r="B23" s="786"/>
      <c r="C23" s="786"/>
      <c r="D23" s="786"/>
      <c r="E23" s="37"/>
      <c r="F23" s="37"/>
      <c r="G23" s="37"/>
      <c r="H23" s="37"/>
    </row>
    <row r="24" spans="1:9" ht="10.95" customHeight="1">
      <c r="A24" s="787"/>
      <c r="B24" s="787"/>
      <c r="C24" s="787"/>
      <c r="D24" s="787"/>
      <c r="E24" s="16"/>
      <c r="F24" s="18"/>
      <c r="H24" s="37"/>
    </row>
    <row r="25" spans="1:9" ht="30.6" customHeight="1">
      <c r="A25" s="234"/>
      <c r="B25" s="235"/>
      <c r="C25" s="236" t="s">
        <v>33</v>
      </c>
      <c r="D25" s="130" t="s">
        <v>50</v>
      </c>
      <c r="E25" s="172" t="s">
        <v>101</v>
      </c>
      <c r="F25" s="212" t="s">
        <v>52</v>
      </c>
      <c r="G25" s="212" t="s">
        <v>132</v>
      </c>
      <c r="H25" s="212" t="s">
        <v>133</v>
      </c>
      <c r="I25" s="630" t="s">
        <v>134</v>
      </c>
    </row>
    <row r="26" spans="1:9" ht="15" customHeight="1">
      <c r="A26" s="780" t="s">
        <v>117</v>
      </c>
      <c r="B26" s="238" t="s">
        <v>118</v>
      </c>
      <c r="C26" s="505">
        <v>920174</v>
      </c>
      <c r="D26" s="239">
        <v>285937</v>
      </c>
      <c r="E26" s="239">
        <v>391941</v>
      </c>
      <c r="F26" s="239">
        <v>242296</v>
      </c>
      <c r="G26" s="239" t="s">
        <v>11</v>
      </c>
      <c r="H26" s="239" t="s">
        <v>11</v>
      </c>
      <c r="I26" s="631" t="s">
        <v>11</v>
      </c>
    </row>
    <row r="27" spans="1:9" ht="15" customHeight="1">
      <c r="A27" s="781"/>
      <c r="B27" s="217" t="s">
        <v>119</v>
      </c>
      <c r="C27" s="505">
        <v>3502255</v>
      </c>
      <c r="D27" s="239">
        <v>1372800</v>
      </c>
      <c r="E27" s="239">
        <v>705426</v>
      </c>
      <c r="F27" s="239">
        <v>1424029</v>
      </c>
      <c r="G27" s="239" t="s">
        <v>11</v>
      </c>
      <c r="H27" s="239"/>
      <c r="I27" s="631" t="s">
        <v>11</v>
      </c>
    </row>
    <row r="28" spans="1:9" ht="15" customHeight="1">
      <c r="A28" s="782"/>
      <c r="B28" s="217" t="s">
        <v>120</v>
      </c>
      <c r="C28" s="506">
        <v>0.26273757907405371</v>
      </c>
      <c r="D28" s="241">
        <v>0.20828744172494174</v>
      </c>
      <c r="E28" s="241">
        <v>0.55560895118694231</v>
      </c>
      <c r="F28" s="241">
        <v>0.17014822029607543</v>
      </c>
      <c r="G28" s="241" t="s">
        <v>11</v>
      </c>
      <c r="H28" s="241"/>
      <c r="I28" s="632" t="s">
        <v>11</v>
      </c>
    </row>
    <row r="29" spans="1:9" ht="15" customHeight="1">
      <c r="A29" s="783" t="s">
        <v>121</v>
      </c>
      <c r="B29" s="243" t="s">
        <v>122</v>
      </c>
      <c r="C29" s="505">
        <f>SUM(D29:I29)</f>
        <v>258.916</v>
      </c>
      <c r="D29" s="239" t="s">
        <v>11</v>
      </c>
      <c r="E29" s="239" t="s">
        <v>11</v>
      </c>
      <c r="F29" s="239">
        <v>209.166</v>
      </c>
      <c r="G29" s="239">
        <v>2.99</v>
      </c>
      <c r="H29" s="239">
        <v>43.97</v>
      </c>
      <c r="I29" s="631">
        <v>2.79</v>
      </c>
    </row>
    <row r="30" spans="1:9" ht="15" customHeight="1">
      <c r="A30" s="784"/>
      <c r="B30" s="217" t="s">
        <v>123</v>
      </c>
      <c r="C30" s="505">
        <f>SUM(D30:I30)</f>
        <v>2689.4900000000002</v>
      </c>
      <c r="D30" s="239">
        <v>1684</v>
      </c>
      <c r="E30" s="239">
        <v>875.82</v>
      </c>
      <c r="F30" s="239" t="s">
        <v>11</v>
      </c>
      <c r="G30" s="239">
        <v>129.66999999999999</v>
      </c>
      <c r="H30" s="239" t="s">
        <v>11</v>
      </c>
      <c r="I30" s="631" t="s">
        <v>11</v>
      </c>
    </row>
    <row r="31" spans="1:9" ht="15" customHeight="1">
      <c r="A31" s="785"/>
      <c r="B31" s="244" t="s">
        <v>44</v>
      </c>
      <c r="C31" s="245">
        <f>SUM(D31:I31)</f>
        <v>2948.24</v>
      </c>
      <c r="D31" s="246">
        <v>1684</v>
      </c>
      <c r="E31" s="246">
        <f>E30</f>
        <v>875.82</v>
      </c>
      <c r="F31" s="246">
        <v>209</v>
      </c>
      <c r="G31" s="246">
        <v>132.66</v>
      </c>
      <c r="H31" s="246">
        <v>43.97</v>
      </c>
      <c r="I31" s="633">
        <v>2.79</v>
      </c>
    </row>
    <row r="32" spans="1:9" ht="15" customHeight="1">
      <c r="A32" s="783" t="s">
        <v>124</v>
      </c>
      <c r="B32" s="248" t="s">
        <v>125</v>
      </c>
      <c r="C32" s="505">
        <v>24</v>
      </c>
      <c r="D32" s="239">
        <v>0</v>
      </c>
      <c r="E32" s="239" t="s">
        <v>11</v>
      </c>
      <c r="F32" s="239" t="s">
        <v>11</v>
      </c>
      <c r="G32" s="239">
        <v>13</v>
      </c>
      <c r="H32" s="239">
        <v>8</v>
      </c>
      <c r="I32" s="631">
        <v>3</v>
      </c>
    </row>
    <row r="33" spans="1:10" ht="15" customHeight="1">
      <c r="A33" s="784"/>
      <c r="B33" s="249" t="s">
        <v>126</v>
      </c>
      <c r="C33" s="505">
        <v>4694</v>
      </c>
      <c r="D33" s="239">
        <v>1571</v>
      </c>
      <c r="E33" s="239" t="s">
        <v>11</v>
      </c>
      <c r="F33" s="239" t="s">
        <v>11</v>
      </c>
      <c r="G33" s="239">
        <v>1636</v>
      </c>
      <c r="H33" s="239">
        <v>273</v>
      </c>
      <c r="I33" s="631">
        <v>1214</v>
      </c>
    </row>
    <row r="34" spans="1:10" ht="15" customHeight="1">
      <c r="A34" s="785"/>
      <c r="B34" s="250" t="s">
        <v>44</v>
      </c>
      <c r="C34" s="245">
        <v>4718</v>
      </c>
      <c r="D34" s="246">
        <v>1571</v>
      </c>
      <c r="E34" s="246">
        <v>0</v>
      </c>
      <c r="F34" s="246">
        <v>0</v>
      </c>
      <c r="G34" s="246">
        <v>1649</v>
      </c>
      <c r="H34" s="246">
        <v>281</v>
      </c>
      <c r="I34" s="633">
        <v>1217</v>
      </c>
    </row>
    <row r="35" spans="1:10" ht="22.5" customHeight="1">
      <c r="A35" s="783" t="s">
        <v>127</v>
      </c>
      <c r="B35" s="251" t="s">
        <v>128</v>
      </c>
      <c r="C35" s="505">
        <f>SUM(D35:I35)</f>
        <v>-1769.7599999999998</v>
      </c>
      <c r="D35" s="239">
        <f>D31-D34</f>
        <v>113</v>
      </c>
      <c r="E35" s="239">
        <f>E31-E34</f>
        <v>875.82</v>
      </c>
      <c r="F35" s="239">
        <f>F31-F34</f>
        <v>209</v>
      </c>
      <c r="G35" s="239">
        <f t="shared" ref="G35:I35" si="0">G31-G34</f>
        <v>-1516.34</v>
      </c>
      <c r="H35" s="239">
        <f t="shared" si="0"/>
        <v>-237.03</v>
      </c>
      <c r="I35" s="631">
        <f t="shared" si="0"/>
        <v>-1214.21</v>
      </c>
    </row>
    <row r="36" spans="1:10" ht="15" customHeight="1">
      <c r="A36" s="784"/>
      <c r="B36" s="217" t="s">
        <v>129</v>
      </c>
      <c r="C36" s="505">
        <v>125.16666666666667</v>
      </c>
      <c r="D36" s="239">
        <v>161</v>
      </c>
      <c r="E36" s="239">
        <v>157</v>
      </c>
      <c r="F36" s="239">
        <v>64</v>
      </c>
      <c r="G36" s="239">
        <v>129</v>
      </c>
      <c r="H36" s="239">
        <v>91</v>
      </c>
      <c r="I36" s="631">
        <v>149</v>
      </c>
      <c r="J36" s="628"/>
    </row>
    <row r="37" spans="1:10" ht="15" customHeight="1">
      <c r="A37" s="785"/>
      <c r="B37" s="253" t="s">
        <v>130</v>
      </c>
      <c r="C37" s="508">
        <v>0.745</v>
      </c>
      <c r="D37" s="139">
        <v>0.8</v>
      </c>
      <c r="E37" s="139">
        <v>0.69</v>
      </c>
      <c r="F37" s="139">
        <v>0</v>
      </c>
      <c r="G37" s="139" t="s">
        <v>11</v>
      </c>
      <c r="H37" s="139" t="s">
        <v>11</v>
      </c>
      <c r="I37" s="634" t="s">
        <v>11</v>
      </c>
    </row>
    <row r="38" spans="1:10" ht="15" customHeight="1">
      <c r="B38" s="106"/>
      <c r="C38" s="629"/>
      <c r="D38" s="106"/>
      <c r="E38" s="106"/>
      <c r="F38" s="106"/>
      <c r="G38" s="106"/>
      <c r="H38" s="37"/>
    </row>
    <row r="39" spans="1:10" ht="15" customHeight="1">
      <c r="B39" s="37"/>
      <c r="C39" s="55"/>
      <c r="D39" s="37"/>
      <c r="E39" s="37"/>
      <c r="F39" s="37"/>
      <c r="G39" s="37"/>
      <c r="H39" s="37"/>
    </row>
    <row r="40" spans="1:10" ht="20.399999999999999" customHeight="1">
      <c r="A40" s="788" t="s">
        <v>135</v>
      </c>
      <c r="B40" s="770"/>
      <c r="C40" s="770"/>
      <c r="D40" s="770"/>
      <c r="E40" s="770"/>
      <c r="F40" s="770"/>
      <c r="G40" s="770"/>
      <c r="H40" s="770"/>
      <c r="I40" s="770"/>
    </row>
    <row r="41" spans="1:10" ht="10.8">
      <c r="A41" s="772" t="s">
        <v>136</v>
      </c>
      <c r="B41" s="772"/>
      <c r="C41" s="772"/>
      <c r="D41" s="772"/>
      <c r="E41" s="772"/>
      <c r="F41" s="772"/>
      <c r="G41" s="773"/>
      <c r="H41" s="189"/>
      <c r="I41" s="189"/>
    </row>
    <row r="42" spans="1:10" ht="10.8">
      <c r="A42" s="771" t="s">
        <v>137</v>
      </c>
      <c r="B42" s="770"/>
      <c r="C42" s="770"/>
      <c r="D42" s="770"/>
      <c r="E42" s="770"/>
      <c r="F42" s="770"/>
      <c r="G42" s="770"/>
      <c r="H42" s="770"/>
      <c r="I42" s="770"/>
    </row>
    <row r="43" spans="1:10" ht="10.8">
      <c r="A43" s="771" t="s">
        <v>138</v>
      </c>
      <c r="B43" s="770"/>
      <c r="C43" s="770"/>
      <c r="D43" s="770"/>
      <c r="E43" s="770"/>
      <c r="F43" s="770"/>
      <c r="G43" s="770"/>
      <c r="H43" s="770"/>
      <c r="I43" s="770"/>
    </row>
    <row r="44" spans="1:10" ht="19.95" customHeight="1"/>
    <row r="45" spans="1:10" ht="10.8">
      <c r="B45" s="18"/>
      <c r="C45" s="708"/>
      <c r="E45" s="75"/>
    </row>
    <row r="46" spans="1:10" ht="10.95" customHeight="1">
      <c r="A46" s="770"/>
      <c r="B46" s="770"/>
      <c r="C46" s="770"/>
      <c r="D46" s="770"/>
      <c r="E46" s="770"/>
      <c r="F46" s="770"/>
      <c r="G46" s="770"/>
    </row>
    <row r="47" spans="1:10" ht="10.8">
      <c r="A47" s="770"/>
      <c r="B47" s="770"/>
      <c r="C47" s="770"/>
      <c r="D47" s="770"/>
      <c r="E47" s="770"/>
      <c r="F47" s="770"/>
      <c r="G47" s="770"/>
    </row>
    <row r="48" spans="1:10" ht="10.8">
      <c r="A48" s="62"/>
      <c r="B48" s="18"/>
      <c r="C48" s="79"/>
      <c r="E48" s="75"/>
    </row>
    <row r="49" spans="2:5" ht="10.8">
      <c r="B49" s="18"/>
      <c r="C49" s="79"/>
      <c r="E49" s="75"/>
    </row>
    <row r="50" spans="2:5" ht="10.8">
      <c r="B50" s="18"/>
      <c r="C50" s="79"/>
      <c r="E50" s="69"/>
    </row>
    <row r="51" spans="2:5" ht="10.8">
      <c r="C51" s="79"/>
    </row>
  </sheetData>
  <mergeCells count="15">
    <mergeCell ref="A6:G7"/>
    <mergeCell ref="A46:G47"/>
    <mergeCell ref="A43:I43"/>
    <mergeCell ref="A42:I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DD71"/>
  <sheetViews>
    <sheetView showGridLines="0" topLeftCell="A48" zoomScaleNormal="100" workbookViewId="0">
      <selection activeCell="D58" sqref="D58:G61"/>
    </sheetView>
  </sheetViews>
  <sheetFormatPr baseColWidth="10" defaultColWidth="8.5546875" defaultRowHeight="10.8"/>
  <cols>
    <col min="1" max="1" width="19.33203125" style="1" customWidth="1"/>
    <col min="2" max="2" width="10.6640625" style="1" customWidth="1"/>
    <col min="3" max="3" width="33.109375" style="1" customWidth="1"/>
    <col min="4" max="7" width="20.44140625" style="56"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22"/>
      <c r="B1" s="254"/>
      <c r="C1" s="255"/>
      <c r="D1" s="122"/>
      <c r="E1" s="254"/>
      <c r="F1" s="254"/>
      <c r="G1" s="255"/>
      <c r="H1" s="254"/>
    </row>
    <row r="2" spans="1:14" ht="15" customHeight="1" thickBot="1">
      <c r="A2" s="122"/>
      <c r="B2" s="122"/>
      <c r="C2" s="122"/>
      <c r="D2" s="122"/>
      <c r="E2" s="122"/>
      <c r="F2" s="122"/>
      <c r="G2" s="122"/>
      <c r="H2" s="122"/>
      <c r="I2" s="256"/>
      <c r="J2" s="257"/>
    </row>
    <row r="3" spans="1:14" ht="15" customHeight="1" thickBot="1">
      <c r="A3" s="122"/>
      <c r="B3" s="122"/>
      <c r="C3" s="122"/>
      <c r="D3" s="122"/>
      <c r="E3" s="122"/>
      <c r="F3" s="122"/>
      <c r="G3" s="122"/>
      <c r="H3" s="122"/>
      <c r="I3" s="40"/>
      <c r="J3" s="258"/>
    </row>
    <row r="4" spans="1:14" ht="15" customHeight="1" thickBot="1">
      <c r="A4" s="122"/>
      <c r="B4" s="122"/>
      <c r="C4" s="122"/>
      <c r="D4" s="122"/>
      <c r="E4" s="122"/>
      <c r="F4" s="122"/>
      <c r="G4" s="122"/>
      <c r="H4" s="122"/>
      <c r="I4" s="42"/>
      <c r="J4" s="49"/>
    </row>
    <row r="5" spans="1:14" ht="15" customHeight="1" thickBot="1">
      <c r="A5" s="91"/>
      <c r="B5" s="91"/>
      <c r="C5" s="91"/>
      <c r="D5" s="91"/>
      <c r="E5" s="91"/>
      <c r="F5" s="91"/>
      <c r="G5" s="91"/>
      <c r="H5" s="91"/>
      <c r="I5" s="42"/>
      <c r="J5" s="49"/>
    </row>
    <row r="6" spans="1:14" s="58" customFormat="1" ht="26.4" thickBot="1">
      <c r="A6" s="118" t="s">
        <v>139</v>
      </c>
      <c r="B6" s="57"/>
    </row>
    <row r="7" spans="1:14" ht="7.95" customHeight="1">
      <c r="A7" s="768" t="s">
        <v>140</v>
      </c>
      <c r="B7" s="768"/>
      <c r="C7" s="768"/>
      <c r="D7" s="119"/>
      <c r="E7" s="119"/>
      <c r="F7" s="119"/>
      <c r="G7" s="119"/>
      <c r="H7" s="122"/>
      <c r="I7" s="40"/>
      <c r="J7" s="40"/>
    </row>
    <row r="8" spans="1:14" ht="15" customHeight="1">
      <c r="A8" s="769"/>
      <c r="B8" s="769"/>
      <c r="C8" s="769"/>
      <c r="D8" s="30"/>
      <c r="E8" s="46"/>
      <c r="F8" s="17"/>
      <c r="G8" s="16"/>
      <c r="I8" s="48"/>
      <c r="J8" s="43"/>
      <c r="K8" s="3"/>
      <c r="L8" s="4"/>
      <c r="M8" s="4"/>
    </row>
    <row r="9" spans="1:14" ht="15" customHeight="1">
      <c r="A9" s="259"/>
      <c r="B9" s="260"/>
      <c r="C9" s="260"/>
      <c r="D9" s="224">
        <v>2025</v>
      </c>
      <c r="E9" s="308">
        <v>2024</v>
      </c>
      <c r="F9" s="261">
        <v>2023</v>
      </c>
      <c r="G9" s="172">
        <v>2022</v>
      </c>
      <c r="H9" s="212">
        <v>2021</v>
      </c>
      <c r="I9" s="237">
        <v>2020</v>
      </c>
      <c r="J9" s="44"/>
      <c r="K9" s="7"/>
      <c r="L9" s="8"/>
      <c r="M9" s="8"/>
      <c r="N9" s="9"/>
    </row>
    <row r="10" spans="1:14">
      <c r="A10" s="792" t="s">
        <v>141</v>
      </c>
      <c r="B10" s="792"/>
      <c r="C10" s="792"/>
      <c r="D10" s="166">
        <v>0.78</v>
      </c>
      <c r="E10" s="581">
        <v>0.92700000000000005</v>
      </c>
      <c r="F10" s="709">
        <v>0.93100000000000005</v>
      </c>
      <c r="G10" s="241">
        <v>1.052</v>
      </c>
      <c r="H10" s="241">
        <v>1.0009999999999999</v>
      </c>
      <c r="I10" s="242">
        <v>1.1819999999999999</v>
      </c>
      <c r="J10" s="45"/>
      <c r="K10" s="12"/>
      <c r="L10" s="12"/>
      <c r="M10" s="12"/>
      <c r="N10" s="12"/>
    </row>
    <row r="11" spans="1:14">
      <c r="A11" s="262" t="s">
        <v>13</v>
      </c>
      <c r="B11" s="263"/>
      <c r="C11" s="264"/>
      <c r="D11" s="642">
        <v>0.81399999999999995</v>
      </c>
      <c r="E11" s="641">
        <v>0.57299999999999995</v>
      </c>
      <c r="F11" s="496">
        <v>0.63300000000000001</v>
      </c>
      <c r="G11" s="497">
        <v>0.68799999999999994</v>
      </c>
      <c r="H11" s="497">
        <v>0.72499999999999998</v>
      </c>
      <c r="I11" s="498">
        <v>0.56399999999999995</v>
      </c>
      <c r="J11" s="52"/>
      <c r="K11" s="12"/>
      <c r="L11" s="12"/>
      <c r="M11" s="12"/>
      <c r="N11" s="12"/>
    </row>
    <row r="12" spans="1:14">
      <c r="A12" s="774" t="s">
        <v>140</v>
      </c>
      <c r="B12" s="791" t="s">
        <v>142</v>
      </c>
      <c r="C12" s="792"/>
      <c r="D12" s="265">
        <v>1532</v>
      </c>
      <c r="E12" s="587">
        <v>1441</v>
      </c>
      <c r="F12" s="266">
        <v>1442</v>
      </c>
      <c r="G12" s="239">
        <v>1823</v>
      </c>
      <c r="H12" s="239">
        <v>1808</v>
      </c>
      <c r="I12" s="240">
        <v>1565</v>
      </c>
      <c r="J12" s="47"/>
      <c r="K12" s="14"/>
      <c r="L12" s="12"/>
      <c r="M12" s="14"/>
      <c r="N12" s="14"/>
    </row>
    <row r="13" spans="1:14">
      <c r="A13" s="775"/>
      <c r="B13" s="791" t="s">
        <v>143</v>
      </c>
      <c r="C13" s="792"/>
      <c r="D13" s="233">
        <v>979</v>
      </c>
      <c r="E13" s="569">
        <v>1067</v>
      </c>
      <c r="F13" s="267">
        <v>777</v>
      </c>
      <c r="G13" s="239">
        <v>957</v>
      </c>
      <c r="H13" s="239">
        <v>792</v>
      </c>
      <c r="I13" s="240">
        <v>599</v>
      </c>
      <c r="J13" s="52"/>
      <c r="K13" s="14"/>
      <c r="L13" s="14"/>
      <c r="M13" s="14"/>
      <c r="N13" s="14"/>
    </row>
    <row r="14" spans="1:14">
      <c r="A14" s="775"/>
      <c r="B14" s="791" t="s">
        <v>144</v>
      </c>
      <c r="C14" s="792"/>
      <c r="D14" s="265">
        <v>1984</v>
      </c>
      <c r="E14" s="587">
        <v>1573</v>
      </c>
      <c r="F14" s="268">
        <v>1593</v>
      </c>
      <c r="G14" s="239">
        <v>1238</v>
      </c>
      <c r="H14" s="239">
        <v>1250</v>
      </c>
      <c r="I14" s="240">
        <v>977</v>
      </c>
      <c r="J14" s="54"/>
      <c r="K14" s="3"/>
      <c r="L14" s="4"/>
      <c r="M14" s="4"/>
    </row>
    <row r="15" spans="1:14">
      <c r="A15" s="775"/>
      <c r="B15" s="791" t="s">
        <v>145</v>
      </c>
      <c r="C15" s="792"/>
      <c r="D15" s="265">
        <v>355</v>
      </c>
      <c r="E15" s="587">
        <v>226</v>
      </c>
      <c r="F15" s="268">
        <v>181</v>
      </c>
      <c r="G15" s="239">
        <v>194</v>
      </c>
      <c r="H15" s="239">
        <v>198</v>
      </c>
      <c r="I15" s="240">
        <v>147</v>
      </c>
      <c r="J15" s="53"/>
      <c r="K15" s="3"/>
      <c r="L15" s="4"/>
      <c r="M15" s="4"/>
    </row>
    <row r="16" spans="1:14" ht="12">
      <c r="A16" s="775"/>
      <c r="B16" s="791" t="s">
        <v>146</v>
      </c>
      <c r="C16" s="792"/>
      <c r="D16" s="265">
        <v>1205</v>
      </c>
      <c r="E16" s="587">
        <v>1272</v>
      </c>
      <c r="F16" s="266">
        <v>1182</v>
      </c>
      <c r="G16" s="219">
        <v>1182</v>
      </c>
      <c r="H16" s="219">
        <v>1136</v>
      </c>
      <c r="I16" s="636">
        <v>610</v>
      </c>
      <c r="J16" s="637"/>
      <c r="K16" s="7"/>
      <c r="L16" s="8"/>
      <c r="M16" s="8"/>
      <c r="N16" s="9"/>
    </row>
    <row r="17" spans="1:108">
      <c r="A17" s="775"/>
      <c r="B17" s="791" t="s">
        <v>147</v>
      </c>
      <c r="C17" s="792"/>
      <c r="D17" s="265">
        <v>11</v>
      </c>
      <c r="E17" s="587">
        <v>7</v>
      </c>
      <c r="F17" s="266">
        <v>9</v>
      </c>
      <c r="G17" s="218">
        <v>8</v>
      </c>
      <c r="H17" s="218">
        <v>12</v>
      </c>
      <c r="I17" s="270">
        <v>9</v>
      </c>
      <c r="J17" s="789"/>
    </row>
    <row r="18" spans="1:108">
      <c r="A18" s="776"/>
      <c r="B18" s="791" t="s">
        <v>44</v>
      </c>
      <c r="C18" s="792"/>
      <c r="D18" s="271">
        <f t="shared" ref="D18:I18" si="0">SUM(D12:D17)</f>
        <v>6066</v>
      </c>
      <c r="E18" s="586">
        <f t="shared" si="0"/>
        <v>5586</v>
      </c>
      <c r="F18" s="272">
        <f t="shared" si="0"/>
        <v>5184</v>
      </c>
      <c r="G18" s="273">
        <f t="shared" si="0"/>
        <v>5402</v>
      </c>
      <c r="H18" s="274">
        <f t="shared" si="0"/>
        <v>5196</v>
      </c>
      <c r="I18" s="275">
        <f t="shared" si="0"/>
        <v>3907</v>
      </c>
      <c r="J18" s="790"/>
    </row>
    <row r="19" spans="1:108" ht="15" customHeight="1">
      <c r="A19" s="87"/>
      <c r="B19" s="87"/>
      <c r="C19" s="87"/>
      <c r="D19" s="11"/>
      <c r="E19" s="11"/>
      <c r="F19" s="94"/>
      <c r="G19" s="11"/>
      <c r="H19" s="11"/>
      <c r="I19" s="50"/>
      <c r="J19" s="276"/>
    </row>
    <row r="20" spans="1:108" ht="15" customHeight="1">
      <c r="A20" s="87"/>
      <c r="B20" s="87"/>
      <c r="C20" s="87"/>
      <c r="D20" s="87"/>
      <c r="E20" s="21"/>
      <c r="F20" s="21"/>
      <c r="G20" s="29"/>
      <c r="H20" s="18"/>
      <c r="I20" s="51"/>
      <c r="J20" s="276"/>
    </row>
    <row r="21" spans="1:108" ht="9.6" customHeight="1">
      <c r="A21" s="768" t="s">
        <v>148</v>
      </c>
      <c r="B21" s="768"/>
      <c r="C21" s="768"/>
      <c r="D21" s="87"/>
      <c r="E21" s="793"/>
      <c r="F21" s="793"/>
      <c r="G21" s="793"/>
      <c r="H21" s="793"/>
      <c r="I21" s="793"/>
      <c r="J21" s="794"/>
    </row>
    <row r="22" spans="1:108" ht="13.2" customHeight="1">
      <c r="A22" s="769"/>
      <c r="B22" s="769"/>
      <c r="C22" s="769"/>
      <c r="D22" s="30"/>
      <c r="E22" s="795"/>
      <c r="F22" s="795"/>
      <c r="G22" s="795"/>
      <c r="H22" s="795"/>
      <c r="I22" s="795"/>
      <c r="J22" s="796"/>
      <c r="K22" s="21"/>
      <c r="L22" s="21"/>
      <c r="M22" s="4"/>
    </row>
    <row r="23" spans="1:108" ht="15" customHeight="1">
      <c r="A23" s="277"/>
      <c r="B23" s="260"/>
      <c r="C23" s="260"/>
      <c r="D23" s="156" t="s">
        <v>33</v>
      </c>
      <c r="E23" s="795"/>
      <c r="F23" s="795"/>
      <c r="G23" s="795"/>
      <c r="H23" s="795"/>
      <c r="I23" s="795"/>
      <c r="J23" s="796"/>
      <c r="K23" s="21"/>
      <c r="L23" s="21"/>
      <c r="M23" s="8"/>
      <c r="N23" s="9"/>
    </row>
    <row r="24" spans="1:108" ht="10.95" customHeight="1">
      <c r="A24" s="783" t="s">
        <v>149</v>
      </c>
      <c r="B24" s="806" t="s">
        <v>150</v>
      </c>
      <c r="C24" s="805"/>
      <c r="D24" s="278" t="s">
        <v>11</v>
      </c>
      <c r="E24" s="795"/>
      <c r="F24" s="795"/>
      <c r="G24" s="795"/>
      <c r="H24" s="795"/>
      <c r="I24" s="795"/>
      <c r="J24" s="796"/>
      <c r="K24" s="21"/>
      <c r="L24" s="21"/>
    </row>
    <row r="25" spans="1:108">
      <c r="A25" s="784"/>
      <c r="B25" s="806" t="s">
        <v>151</v>
      </c>
      <c r="C25" s="805"/>
      <c r="D25" s="714">
        <v>367</v>
      </c>
      <c r="E25" s="795"/>
      <c r="F25" s="795"/>
      <c r="G25" s="795"/>
      <c r="H25" s="795"/>
      <c r="I25" s="795"/>
      <c r="J25" s="796"/>
      <c r="K25" s="21"/>
      <c r="L25" s="21"/>
    </row>
    <row r="26" spans="1:108">
      <c r="A26" s="785"/>
      <c r="B26" s="713" t="s">
        <v>44</v>
      </c>
      <c r="C26" s="281"/>
      <c r="D26" s="278">
        <f>D25</f>
        <v>367</v>
      </c>
      <c r="E26" s="795"/>
      <c r="F26" s="795"/>
      <c r="G26" s="795"/>
      <c r="H26" s="795"/>
      <c r="I26" s="795"/>
      <c r="J26" s="796"/>
      <c r="K26" s="21"/>
      <c r="L26" s="21"/>
    </row>
    <row r="27" spans="1:108" ht="11.25" customHeight="1">
      <c r="A27" s="783" t="s">
        <v>152</v>
      </c>
      <c r="B27" s="676" t="s">
        <v>153</v>
      </c>
      <c r="C27" s="243"/>
      <c r="D27" s="714">
        <v>119</v>
      </c>
      <c r="E27" s="795"/>
      <c r="F27" s="795"/>
      <c r="G27" s="795"/>
      <c r="H27" s="795"/>
      <c r="I27" s="795"/>
      <c r="J27" s="796"/>
      <c r="K27" s="21"/>
      <c r="L27" s="21"/>
    </row>
    <row r="28" spans="1:108">
      <c r="A28" s="784"/>
      <c r="B28" s="282" t="s">
        <v>154</v>
      </c>
      <c r="C28" s="243"/>
      <c r="D28" s="714">
        <v>4916</v>
      </c>
      <c r="E28" s="795"/>
      <c r="F28" s="795"/>
      <c r="G28" s="795"/>
      <c r="H28" s="795"/>
      <c r="I28" s="795"/>
      <c r="J28" s="796"/>
      <c r="K28" s="21"/>
      <c r="L28" s="21"/>
    </row>
    <row r="29" spans="1:108">
      <c r="A29" s="785"/>
      <c r="B29" s="711" t="s">
        <v>44</v>
      </c>
      <c r="C29" s="712"/>
      <c r="D29" s="710">
        <f>SUM(D27:D28)</f>
        <v>5035</v>
      </c>
      <c r="E29" s="795"/>
      <c r="F29" s="795"/>
      <c r="G29" s="795"/>
      <c r="H29" s="795"/>
      <c r="I29" s="795"/>
      <c r="J29" s="796"/>
      <c r="K29" s="14"/>
      <c r="L29" s="14"/>
    </row>
    <row r="30" spans="1:108" ht="15" customHeight="1">
      <c r="A30" s="280"/>
      <c r="B30" s="279"/>
      <c r="C30" s="679"/>
      <c r="D30" s="282"/>
      <c r="E30" s="797"/>
      <c r="F30" s="795"/>
      <c r="G30" s="795"/>
      <c r="H30" s="795"/>
      <c r="I30" s="795"/>
      <c r="J30" s="796"/>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20"/>
    </row>
    <row r="31" spans="1:108" ht="12.6" customHeight="1">
      <c r="A31" s="768" t="s">
        <v>155</v>
      </c>
      <c r="B31" s="768"/>
      <c r="C31" s="768"/>
      <c r="D31" s="715"/>
      <c r="E31" s="795"/>
      <c r="F31" s="795"/>
      <c r="G31" s="795"/>
      <c r="H31" s="795"/>
      <c r="I31" s="795"/>
      <c r="J31" s="796"/>
    </row>
    <row r="32" spans="1:108" ht="12.6" customHeight="1" thickBot="1">
      <c r="A32" s="769"/>
      <c r="B32" s="769"/>
      <c r="C32" s="769"/>
      <c r="D32" s="639"/>
      <c r="E32" s="798"/>
      <c r="F32" s="799"/>
      <c r="G32" s="799"/>
      <c r="H32" s="799"/>
      <c r="I32" s="799"/>
      <c r="J32" s="800"/>
      <c r="K32" s="21"/>
      <c r="L32" s="4"/>
      <c r="M32" s="4"/>
    </row>
    <row r="33" spans="1:14" ht="15" customHeight="1">
      <c r="A33" s="259"/>
      <c r="B33" s="260"/>
      <c r="C33" s="260"/>
      <c r="D33" s="156" t="s">
        <v>33</v>
      </c>
      <c r="E33" s="285"/>
      <c r="F33" s="285"/>
      <c r="G33" s="285"/>
      <c r="H33" s="285"/>
      <c r="I33" s="285"/>
      <c r="J33" s="256"/>
      <c r="K33" s="21"/>
      <c r="L33" s="8"/>
      <c r="M33" s="8"/>
      <c r="N33" s="9"/>
    </row>
    <row r="34" spans="1:14">
      <c r="A34" s="774" t="s">
        <v>156</v>
      </c>
      <c r="B34" s="801" t="s">
        <v>150</v>
      </c>
      <c r="C34" s="243" t="s">
        <v>157</v>
      </c>
      <c r="D34" s="278" t="s">
        <v>11</v>
      </c>
      <c r="E34" s="1"/>
      <c r="F34" s="1"/>
      <c r="G34" s="1"/>
      <c r="J34" s="50"/>
      <c r="K34" s="21"/>
      <c r="L34" s="21"/>
    </row>
    <row r="35" spans="1:14" ht="21.6">
      <c r="A35" s="775"/>
      <c r="B35" s="802"/>
      <c r="C35" s="243" t="s">
        <v>158</v>
      </c>
      <c r="D35" s="278" t="s">
        <v>11</v>
      </c>
      <c r="E35" s="1"/>
      <c r="F35" s="1"/>
      <c r="G35" s="1"/>
      <c r="J35" s="50"/>
      <c r="K35" s="21"/>
      <c r="L35" s="21"/>
    </row>
    <row r="36" spans="1:14">
      <c r="A36" s="775"/>
      <c r="B36" s="802"/>
      <c r="C36" s="243" t="s">
        <v>159</v>
      </c>
      <c r="D36" s="278" t="s">
        <v>11</v>
      </c>
      <c r="E36" s="1"/>
      <c r="F36" s="1"/>
      <c r="G36" s="1"/>
      <c r="J36" s="50"/>
      <c r="K36" s="21"/>
      <c r="L36" s="21"/>
    </row>
    <row r="37" spans="1:14">
      <c r="A37" s="775"/>
      <c r="B37" s="802"/>
      <c r="C37" s="243" t="s">
        <v>160</v>
      </c>
      <c r="D37" s="278" t="s">
        <v>11</v>
      </c>
      <c r="E37" s="1"/>
      <c r="F37" s="1"/>
      <c r="G37" s="1"/>
      <c r="J37" s="50"/>
      <c r="K37" s="21"/>
      <c r="L37" s="21"/>
    </row>
    <row r="38" spans="1:14">
      <c r="A38" s="775"/>
      <c r="B38" s="803"/>
      <c r="C38" s="736" t="s">
        <v>44</v>
      </c>
      <c r="D38" s="278" t="s">
        <v>11</v>
      </c>
      <c r="E38" s="1"/>
      <c r="F38" s="1"/>
      <c r="G38" s="1"/>
      <c r="J38" s="50"/>
      <c r="K38" s="21"/>
      <c r="L38" s="21"/>
    </row>
    <row r="39" spans="1:14">
      <c r="A39" s="775"/>
      <c r="B39" s="801" t="s">
        <v>151</v>
      </c>
      <c r="C39" s="243" t="s">
        <v>157</v>
      </c>
      <c r="D39" s="278" t="s">
        <v>11</v>
      </c>
      <c r="E39" s="1"/>
      <c r="F39" s="1"/>
      <c r="G39" s="1"/>
      <c r="J39" s="50"/>
      <c r="K39" s="21"/>
      <c r="L39" s="21"/>
    </row>
    <row r="40" spans="1:14" ht="21.6">
      <c r="A40" s="775"/>
      <c r="B40" s="802"/>
      <c r="C40" s="243" t="s">
        <v>158</v>
      </c>
      <c r="D40" s="278" t="s">
        <v>11</v>
      </c>
      <c r="E40" s="1"/>
      <c r="F40" s="1"/>
      <c r="G40" s="1"/>
      <c r="J40" s="50"/>
      <c r="K40" s="21"/>
      <c r="L40" s="21"/>
    </row>
    <row r="41" spans="1:14">
      <c r="A41" s="775"/>
      <c r="B41" s="802"/>
      <c r="C41" s="243" t="s">
        <v>159</v>
      </c>
      <c r="D41" s="714">
        <v>1205</v>
      </c>
      <c r="E41" s="1"/>
      <c r="F41" s="1"/>
      <c r="G41" s="1"/>
      <c r="J41" s="50"/>
      <c r="K41" s="21"/>
      <c r="L41" s="21"/>
    </row>
    <row r="42" spans="1:14">
      <c r="A42" s="775"/>
      <c r="B42" s="802"/>
      <c r="C42" s="243" t="s">
        <v>160</v>
      </c>
      <c r="D42" s="278" t="s">
        <v>11</v>
      </c>
      <c r="E42" s="1"/>
      <c r="F42" s="1"/>
      <c r="G42" s="1"/>
      <c r="J42" s="50"/>
      <c r="K42" s="21"/>
      <c r="L42" s="21"/>
    </row>
    <row r="43" spans="1:14">
      <c r="A43" s="775"/>
      <c r="B43" s="803"/>
      <c r="C43" s="736" t="s">
        <v>44</v>
      </c>
      <c r="D43" s="278">
        <f>D41</f>
        <v>1205</v>
      </c>
      <c r="E43" s="1"/>
      <c r="F43" s="1"/>
      <c r="G43" s="1"/>
      <c r="J43" s="50"/>
      <c r="K43" s="21"/>
      <c r="L43" s="21"/>
    </row>
    <row r="44" spans="1:14">
      <c r="A44" s="774" t="s">
        <v>161</v>
      </c>
      <c r="B44" s="801" t="s">
        <v>150</v>
      </c>
      <c r="C44" s="243" t="s">
        <v>157</v>
      </c>
      <c r="D44" s="278" t="s">
        <v>11</v>
      </c>
      <c r="E44" s="1"/>
      <c r="F44" s="1"/>
      <c r="G44" s="1"/>
      <c r="J44" s="50"/>
      <c r="K44" s="21"/>
      <c r="L44" s="21"/>
    </row>
    <row r="45" spans="1:14" ht="21.6">
      <c r="A45" s="775"/>
      <c r="B45" s="802"/>
      <c r="C45" s="243" t="s">
        <v>158</v>
      </c>
      <c r="D45" s="278" t="s">
        <v>11</v>
      </c>
      <c r="E45" s="1"/>
      <c r="F45" s="1"/>
      <c r="G45" s="1"/>
      <c r="J45" s="50"/>
      <c r="K45" s="21"/>
      <c r="L45" s="21"/>
    </row>
    <row r="46" spans="1:14">
      <c r="A46" s="775"/>
      <c r="B46" s="802"/>
      <c r="C46" s="243" t="s">
        <v>159</v>
      </c>
      <c r="D46" s="278"/>
      <c r="E46" s="1"/>
      <c r="F46" s="1"/>
      <c r="G46" s="1"/>
      <c r="J46" s="50"/>
      <c r="K46" s="21"/>
      <c r="L46" s="21"/>
    </row>
    <row r="47" spans="1:14">
      <c r="A47" s="775"/>
      <c r="B47" s="802"/>
      <c r="C47" s="243" t="s">
        <v>160</v>
      </c>
      <c r="D47" s="278" t="s">
        <v>11</v>
      </c>
      <c r="E47" s="1"/>
      <c r="F47" s="1"/>
      <c r="G47" s="1"/>
      <c r="J47" s="50"/>
      <c r="K47" s="21"/>
      <c r="L47" s="21"/>
    </row>
    <row r="48" spans="1:14">
      <c r="A48" s="775"/>
      <c r="B48" s="803"/>
      <c r="C48" s="736" t="s">
        <v>44</v>
      </c>
      <c r="D48" s="278"/>
      <c r="E48" s="1"/>
      <c r="F48" s="1"/>
      <c r="G48" s="1"/>
      <c r="J48" s="50"/>
      <c r="K48" s="21"/>
      <c r="L48" s="21"/>
    </row>
    <row r="49" spans="1:12">
      <c r="A49" s="775"/>
      <c r="B49" s="801" t="s">
        <v>151</v>
      </c>
      <c r="C49" s="243" t="s">
        <v>157</v>
      </c>
      <c r="D49" s="278" t="s">
        <v>11</v>
      </c>
      <c r="E49" s="1"/>
      <c r="F49" s="1"/>
      <c r="G49" s="1"/>
      <c r="J49" s="50"/>
      <c r="K49" s="21"/>
      <c r="L49" s="21"/>
    </row>
    <row r="50" spans="1:12" ht="21.6">
      <c r="A50" s="775"/>
      <c r="B50" s="802"/>
      <c r="C50" s="243" t="s">
        <v>158</v>
      </c>
      <c r="D50" s="278" t="s">
        <v>11</v>
      </c>
      <c r="E50" s="208"/>
      <c r="F50" s="208"/>
      <c r="G50" s="208"/>
      <c r="H50" s="208"/>
      <c r="I50" s="208"/>
      <c r="J50" s="51"/>
      <c r="K50" s="21"/>
    </row>
    <row r="51" spans="1:12">
      <c r="A51" s="775"/>
      <c r="B51" s="802"/>
      <c r="C51" s="243" t="s">
        <v>159</v>
      </c>
      <c r="D51" s="278"/>
      <c r="E51" s="286"/>
      <c r="F51" s="287"/>
      <c r="G51" s="286"/>
      <c r="H51" s="286"/>
      <c r="I51" s="287"/>
      <c r="J51" s="286"/>
      <c r="K51" s="21"/>
    </row>
    <row r="52" spans="1:12" ht="11.4" thickBot="1">
      <c r="A52" s="775"/>
      <c r="B52" s="802"/>
      <c r="C52" s="288" t="s">
        <v>160</v>
      </c>
      <c r="D52" s="278" t="s">
        <v>11</v>
      </c>
      <c r="E52" s="289"/>
      <c r="F52" s="290"/>
      <c r="G52" s="291"/>
      <c r="H52" s="286"/>
      <c r="I52" s="287"/>
      <c r="J52" s="286"/>
      <c r="K52" s="21"/>
    </row>
    <row r="53" spans="1:12">
      <c r="A53" s="776"/>
      <c r="B53" s="803"/>
      <c r="C53" s="737" t="s">
        <v>44</v>
      </c>
      <c r="D53" s="292"/>
      <c r="E53" s="40"/>
      <c r="F53" s="258"/>
      <c r="G53" s="40"/>
      <c r="H53" s="291"/>
      <c r="I53" s="293"/>
      <c r="J53" s="291"/>
      <c r="K53" s="21"/>
    </row>
    <row r="54" spans="1:12" ht="15" customHeight="1" thickBot="1">
      <c r="A54" s="294"/>
      <c r="B54" s="295"/>
      <c r="C54" s="283"/>
      <c r="D54" s="284"/>
      <c r="E54" s="1"/>
      <c r="F54" s="1"/>
      <c r="G54" s="1"/>
      <c r="H54" s="50"/>
      <c r="I54" s="296"/>
      <c r="J54" s="42"/>
      <c r="K54" s="14"/>
    </row>
    <row r="55" spans="1:12" ht="15" customHeight="1">
      <c r="A55" s="768" t="s">
        <v>162</v>
      </c>
      <c r="B55" s="768"/>
      <c r="C55" s="283"/>
      <c r="D55" s="284"/>
      <c r="F55" s="1"/>
      <c r="G55" s="1"/>
      <c r="I55" s="296"/>
      <c r="J55" s="42"/>
      <c r="K55" s="14"/>
    </row>
    <row r="56" spans="1:12" ht="15" customHeight="1">
      <c r="A56" s="769"/>
      <c r="B56" s="769"/>
      <c r="C56" s="297"/>
      <c r="D56" s="640"/>
      <c r="E56" s="297"/>
      <c r="F56" s="297"/>
      <c r="G56" s="298"/>
      <c r="I56" s="142"/>
      <c r="J56" s="42"/>
    </row>
    <row r="57" spans="1:12" ht="15" customHeight="1">
      <c r="A57" s="299"/>
      <c r="B57" s="300"/>
      <c r="C57" s="301"/>
      <c r="D57" s="302" t="s">
        <v>33</v>
      </c>
      <c r="E57" s="303" t="s">
        <v>50</v>
      </c>
      <c r="F57" s="304" t="s">
        <v>101</v>
      </c>
      <c r="G57" s="305" t="s">
        <v>52</v>
      </c>
      <c r="I57" s="18"/>
    </row>
    <row r="58" spans="1:12" ht="15" customHeight="1">
      <c r="A58" s="774" t="s">
        <v>163</v>
      </c>
      <c r="B58" s="804" t="s">
        <v>164</v>
      </c>
      <c r="C58" s="805"/>
      <c r="D58" s="638">
        <f>SUM(E58:G58)</f>
        <v>21.86155459030066</v>
      </c>
      <c r="E58" s="663">
        <v>0.82500924161276401</v>
      </c>
      <c r="F58" s="664">
        <v>0.98071934868789568</v>
      </c>
      <c r="G58" s="665">
        <v>20.055826</v>
      </c>
      <c r="I58" s="18"/>
    </row>
    <row r="59" spans="1:12" ht="15" customHeight="1">
      <c r="A59" s="775"/>
      <c r="B59" s="804" t="s">
        <v>165</v>
      </c>
      <c r="C59" s="805"/>
      <c r="D59" s="638">
        <f>SUM(E59:G59)</f>
        <v>0.97098713268789572</v>
      </c>
      <c r="E59" s="663">
        <v>0.44873744040000002</v>
      </c>
      <c r="F59" s="664">
        <v>0.15587169228789569</v>
      </c>
      <c r="G59" s="665">
        <v>0.36637799999999998</v>
      </c>
      <c r="I59" s="18"/>
    </row>
    <row r="60" spans="1:12" ht="15" customHeight="1">
      <c r="A60" s="775"/>
      <c r="B60" s="804" t="s">
        <v>166</v>
      </c>
      <c r="C60" s="805"/>
      <c r="D60" s="638">
        <f>SUM(E60:G60)</f>
        <v>3.3909768459729701</v>
      </c>
      <c r="E60" s="663">
        <v>1.3728</v>
      </c>
      <c r="F60" s="664">
        <v>0.59414559999999994</v>
      </c>
      <c r="G60" s="665">
        <v>1.42403124597297</v>
      </c>
      <c r="I60" s="18"/>
    </row>
    <row r="61" spans="1:12" ht="15" customHeight="1">
      <c r="A61" s="776"/>
      <c r="B61" s="804" t="s">
        <v>167</v>
      </c>
      <c r="C61" s="805"/>
      <c r="D61" s="638">
        <f>SUM(E61:G61)</f>
        <v>0.45502324361761703</v>
      </c>
      <c r="E61" s="663">
        <v>0.34226964361761703</v>
      </c>
      <c r="F61" s="664">
        <v>0.11275360000000001</v>
      </c>
      <c r="G61" s="665" t="s">
        <v>11</v>
      </c>
      <c r="I61" s="18"/>
    </row>
    <row r="62" spans="1:12" ht="15" customHeight="1">
      <c r="A62" s="180"/>
      <c r="B62" s="180"/>
      <c r="C62" s="180"/>
      <c r="D62" s="180"/>
      <c r="E62" s="180"/>
      <c r="F62" s="180"/>
      <c r="G62" s="306"/>
      <c r="I62" s="18"/>
    </row>
    <row r="63" spans="1:12" ht="15" customHeight="1">
      <c r="A63" s="62" t="s">
        <v>168</v>
      </c>
      <c r="I63" s="209"/>
    </row>
    <row r="64" spans="1:12">
      <c r="I64" s="209"/>
    </row>
    <row r="65" spans="1:9">
      <c r="A65" s="62"/>
      <c r="I65" s="209"/>
    </row>
    <row r="66" spans="1:9">
      <c r="A66" s="62"/>
      <c r="I66" s="209"/>
    </row>
    <row r="67" spans="1:9">
      <c r="A67" s="202"/>
      <c r="I67" s="209"/>
    </row>
    <row r="68" spans="1:9">
      <c r="A68" s="202"/>
      <c r="I68" s="209"/>
    </row>
    <row r="69" spans="1:9">
      <c r="A69" s="202"/>
      <c r="I69" s="174"/>
    </row>
    <row r="70" spans="1:9">
      <c r="A70" s="202"/>
    </row>
    <row r="71" spans="1:9">
      <c r="A71" s="202"/>
    </row>
  </sheetData>
  <mergeCells count="30">
    <mergeCell ref="A58:A61"/>
    <mergeCell ref="B60:C60"/>
    <mergeCell ref="B34:B38"/>
    <mergeCell ref="A55:B56"/>
    <mergeCell ref="B61:C61"/>
    <mergeCell ref="B59:C59"/>
    <mergeCell ref="A34:A43"/>
    <mergeCell ref="A44:A53"/>
    <mergeCell ref="E21:J32"/>
    <mergeCell ref="B39:B43"/>
    <mergeCell ref="B44:B48"/>
    <mergeCell ref="B49:B53"/>
    <mergeCell ref="B58:C58"/>
    <mergeCell ref="B25:C25"/>
    <mergeCell ref="B24:C24"/>
    <mergeCell ref="A7:C8"/>
    <mergeCell ref="A21:C22"/>
    <mergeCell ref="A31:C32"/>
    <mergeCell ref="B16:C16"/>
    <mergeCell ref="B17:C17"/>
    <mergeCell ref="B18:C18"/>
    <mergeCell ref="A12:A18"/>
    <mergeCell ref="A10:C10"/>
    <mergeCell ref="A27:A29"/>
    <mergeCell ref="A24:A26"/>
    <mergeCell ref="J17:J18"/>
    <mergeCell ref="B12:C12"/>
    <mergeCell ref="B13:C13"/>
    <mergeCell ref="B14:C14"/>
    <mergeCell ref="B15:C1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M43"/>
  <sheetViews>
    <sheetView showGridLines="0" topLeftCell="A29" zoomScaleNormal="100" workbookViewId="0">
      <selection activeCell="D37" sqref="D37"/>
    </sheetView>
  </sheetViews>
  <sheetFormatPr baseColWidth="10" defaultColWidth="8.5546875" defaultRowHeight="10.8"/>
  <cols>
    <col min="1" max="1" width="28.88671875" style="1" customWidth="1"/>
    <col min="2" max="2" width="18.6640625" style="1" customWidth="1"/>
    <col min="3" max="3" width="9.6640625" style="56" customWidth="1"/>
    <col min="4" max="4" width="9.88671875" style="56" customWidth="1"/>
    <col min="5" max="5" width="11.88671875" style="56" customWidth="1"/>
    <col min="6" max="6" width="10.5546875" style="56" customWidth="1"/>
    <col min="7" max="7" width="8.44140625" style="1" customWidth="1"/>
    <col min="8" max="8" width="7.44140625" style="1" customWidth="1"/>
    <col min="9" max="9" width="8.109375" style="1" customWidth="1"/>
    <col min="10" max="10" width="39.332031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4.75" customHeight="1"/>
    <row r="4" spans="1:13" ht="15" customHeight="1">
      <c r="A4" s="91"/>
      <c r="B4" s="91"/>
      <c r="C4" s="91"/>
      <c r="D4" s="91"/>
      <c r="E4" s="91"/>
      <c r="F4" s="91"/>
      <c r="G4" s="91"/>
      <c r="H4" s="91"/>
      <c r="I4" s="91"/>
    </row>
    <row r="5" spans="1:13" s="58" customFormat="1" ht="15" customHeight="1">
      <c r="A5" s="808" t="s">
        <v>169</v>
      </c>
      <c r="B5" s="57"/>
    </row>
    <row r="6" spans="1:13" ht="15" customHeight="1" thickBot="1">
      <c r="A6" s="808"/>
      <c r="B6" s="95"/>
      <c r="C6" s="98"/>
      <c r="D6" s="27"/>
      <c r="E6" s="96"/>
      <c r="F6" s="97"/>
      <c r="G6" s="18"/>
      <c r="H6" s="2"/>
      <c r="I6" s="3"/>
      <c r="J6" s="4"/>
      <c r="K6" s="4"/>
      <c r="L6" s="4"/>
    </row>
    <row r="7" spans="1:13" ht="15" customHeight="1" thickBot="1">
      <c r="A7" s="768" t="s">
        <v>170</v>
      </c>
      <c r="B7" s="768"/>
      <c r="C7" s="122"/>
      <c r="D7" s="119"/>
      <c r="E7" s="119"/>
      <c r="F7" s="119"/>
      <c r="G7" s="119"/>
      <c r="H7" s="122"/>
      <c r="I7" s="40"/>
    </row>
    <row r="8" spans="1:13" ht="15" customHeight="1">
      <c r="A8" s="769"/>
      <c r="B8" s="769"/>
      <c r="C8" s="22"/>
      <c r="D8" s="30"/>
      <c r="E8" s="30"/>
      <c r="F8" s="99"/>
      <c r="G8" s="17"/>
      <c r="I8" s="48"/>
      <c r="J8" s="3"/>
      <c r="K8" s="4"/>
      <c r="L8" s="4"/>
    </row>
    <row r="9" spans="1:13" ht="15" customHeight="1">
      <c r="A9" s="307"/>
      <c r="B9" s="260"/>
      <c r="C9" s="308" t="s">
        <v>50</v>
      </c>
      <c r="D9" s="231" t="s">
        <v>98</v>
      </c>
      <c r="E9" s="130" t="s">
        <v>52</v>
      </c>
      <c r="F9" s="172" t="s">
        <v>171</v>
      </c>
      <c r="G9" s="212" t="s">
        <v>172</v>
      </c>
      <c r="H9" s="630" t="s">
        <v>133</v>
      </c>
      <c r="I9" s="648"/>
      <c r="J9" s="8"/>
      <c r="K9" s="8"/>
      <c r="L9" s="8"/>
      <c r="M9" s="9"/>
    </row>
    <row r="10" spans="1:13" ht="20.399999999999999" customHeight="1">
      <c r="A10" s="792" t="s">
        <v>173</v>
      </c>
      <c r="B10" s="807"/>
      <c r="C10" s="569">
        <v>19</v>
      </c>
      <c r="D10" s="655">
        <v>60</v>
      </c>
      <c r="E10" s="583">
        <v>301</v>
      </c>
      <c r="F10" s="583">
        <v>21</v>
      </c>
      <c r="G10" s="583">
        <v>23</v>
      </c>
      <c r="H10" s="651">
        <v>20</v>
      </c>
      <c r="I10" s="561"/>
      <c r="J10" s="12"/>
      <c r="K10" s="12"/>
      <c r="L10" s="12"/>
      <c r="M10" s="12"/>
    </row>
    <row r="11" spans="1:13" ht="15" customHeight="1">
      <c r="A11" s="774" t="s">
        <v>174</v>
      </c>
      <c r="B11" s="310" t="s">
        <v>175</v>
      </c>
      <c r="C11" s="647">
        <v>108</v>
      </c>
      <c r="D11" s="583">
        <v>64</v>
      </c>
      <c r="E11" s="583">
        <v>159</v>
      </c>
      <c r="F11" s="583">
        <v>113</v>
      </c>
      <c r="G11" s="583">
        <v>81</v>
      </c>
      <c r="H11" s="651">
        <v>64</v>
      </c>
      <c r="I11" s="561"/>
      <c r="J11" s="12"/>
      <c r="K11" s="12"/>
      <c r="L11" s="12"/>
      <c r="M11" s="12"/>
    </row>
    <row r="12" spans="1:13" ht="15" customHeight="1">
      <c r="A12" s="775"/>
      <c r="B12" s="311" t="s">
        <v>176</v>
      </c>
      <c r="C12" s="647">
        <v>99</v>
      </c>
      <c r="D12" s="583" t="s">
        <v>11</v>
      </c>
      <c r="E12" s="583">
        <v>159</v>
      </c>
      <c r="F12" s="583">
        <v>105</v>
      </c>
      <c r="G12" s="583">
        <v>81</v>
      </c>
      <c r="H12" s="651">
        <v>66</v>
      </c>
      <c r="I12" s="561"/>
      <c r="J12" s="12"/>
      <c r="K12" s="12"/>
      <c r="L12" s="12"/>
      <c r="M12" s="12"/>
    </row>
    <row r="13" spans="1:13" ht="15" customHeight="1">
      <c r="A13" s="775"/>
      <c r="B13" s="311" t="s">
        <v>177</v>
      </c>
      <c r="C13" s="647">
        <v>185</v>
      </c>
      <c r="D13" s="583">
        <v>79</v>
      </c>
      <c r="E13" s="583">
        <v>197</v>
      </c>
      <c r="F13" s="583">
        <v>144</v>
      </c>
      <c r="G13" s="583">
        <v>35</v>
      </c>
      <c r="H13" s="651">
        <v>39</v>
      </c>
      <c r="I13" s="561"/>
      <c r="J13" s="12"/>
      <c r="K13" s="12"/>
      <c r="L13" s="12"/>
      <c r="M13" s="12"/>
    </row>
    <row r="14" spans="1:13" ht="15" customHeight="1">
      <c r="A14" s="776"/>
      <c r="B14" s="310" t="s">
        <v>178</v>
      </c>
      <c r="C14" s="654">
        <v>176</v>
      </c>
      <c r="D14" s="577" t="s">
        <v>11</v>
      </c>
      <c r="E14" s="577">
        <v>192</v>
      </c>
      <c r="F14" s="577">
        <v>155</v>
      </c>
      <c r="G14" s="577">
        <v>34</v>
      </c>
      <c r="H14" s="653">
        <v>37</v>
      </c>
      <c r="I14" s="561"/>
      <c r="J14" s="14"/>
      <c r="K14" s="14"/>
      <c r="L14" s="14"/>
      <c r="M14" s="14"/>
    </row>
    <row r="15" spans="1:13" ht="15" customHeight="1">
      <c r="A15" s="774" t="s">
        <v>179</v>
      </c>
      <c r="B15" s="310" t="s">
        <v>175</v>
      </c>
      <c r="C15" s="650">
        <v>71</v>
      </c>
      <c r="D15" s="239">
        <v>109</v>
      </c>
      <c r="E15" s="239" t="s">
        <v>11</v>
      </c>
      <c r="F15" s="583">
        <v>25</v>
      </c>
      <c r="G15" s="239">
        <v>12</v>
      </c>
      <c r="H15" s="651">
        <v>34</v>
      </c>
      <c r="I15" s="561"/>
      <c r="J15" s="12"/>
      <c r="K15" s="12"/>
      <c r="L15" s="12"/>
      <c r="M15" s="12"/>
    </row>
    <row r="16" spans="1:13" ht="15" customHeight="1">
      <c r="A16" s="775"/>
      <c r="B16" s="311" t="s">
        <v>176</v>
      </c>
      <c r="C16" s="652">
        <v>60</v>
      </c>
      <c r="D16" s="239" t="s">
        <v>11</v>
      </c>
      <c r="E16" s="239" t="s">
        <v>11</v>
      </c>
      <c r="F16" s="583">
        <v>40</v>
      </c>
      <c r="G16" s="239">
        <v>88</v>
      </c>
      <c r="H16" s="651">
        <v>34</v>
      </c>
      <c r="I16" s="561"/>
      <c r="J16" s="12"/>
      <c r="K16" s="12"/>
      <c r="L16" s="12"/>
      <c r="M16" s="12"/>
    </row>
    <row r="17" spans="1:13" ht="15" customHeight="1">
      <c r="A17" s="775"/>
      <c r="B17" s="311" t="s">
        <v>177</v>
      </c>
      <c r="C17" s="650">
        <v>66</v>
      </c>
      <c r="D17" s="239">
        <v>45</v>
      </c>
      <c r="E17" s="239">
        <v>24</v>
      </c>
      <c r="F17" s="583">
        <v>29</v>
      </c>
      <c r="G17" s="239">
        <v>43</v>
      </c>
      <c r="H17" s="651">
        <v>16</v>
      </c>
      <c r="I17" s="561"/>
      <c r="J17" s="12"/>
      <c r="K17" s="12"/>
      <c r="L17" s="12"/>
      <c r="M17" s="12"/>
    </row>
    <row r="18" spans="1:13" ht="15" customHeight="1">
      <c r="A18" s="810"/>
      <c r="B18" s="310" t="s">
        <v>178</v>
      </c>
      <c r="C18" s="214">
        <v>22</v>
      </c>
      <c r="D18" s="219" t="s">
        <v>11</v>
      </c>
      <c r="E18" s="219">
        <v>40</v>
      </c>
      <c r="F18" s="219">
        <v>24</v>
      </c>
      <c r="G18" s="219">
        <v>22</v>
      </c>
      <c r="H18" s="653">
        <v>18</v>
      </c>
      <c r="I18" s="561"/>
      <c r="J18" s="14"/>
      <c r="K18" s="14"/>
      <c r="L18" s="14"/>
      <c r="M18" s="14"/>
    </row>
    <row r="19" spans="1:13" ht="15" customHeight="1">
      <c r="A19" s="87"/>
      <c r="B19" s="312"/>
      <c r="C19" s="12"/>
      <c r="D19" s="14"/>
      <c r="E19" s="14"/>
      <c r="F19" s="14"/>
      <c r="G19" s="14"/>
      <c r="H19" s="14"/>
      <c r="I19" s="14"/>
      <c r="J19" s="14"/>
      <c r="K19" s="14"/>
      <c r="L19" s="14"/>
      <c r="M19" s="14"/>
    </row>
    <row r="20" spans="1:13" ht="11.4" thickBot="1">
      <c r="A20" s="202" t="s">
        <v>180</v>
      </c>
      <c r="B20" s="142"/>
      <c r="C20" s="144"/>
      <c r="D20" s="205"/>
      <c r="E20" s="69"/>
      <c r="F20" s="69"/>
      <c r="G20" s="313"/>
      <c r="H20" s="174"/>
      <c r="I20" s="76"/>
      <c r="J20" s="20"/>
    </row>
    <row r="21" spans="1:13">
      <c r="A21" s="1" t="s">
        <v>181</v>
      </c>
      <c r="B21" s="18"/>
      <c r="C21" s="75"/>
      <c r="E21" s="112"/>
      <c r="F21" s="112"/>
      <c r="H21" s="209"/>
      <c r="I21" s="18"/>
    </row>
    <row r="22" spans="1:13">
      <c r="A22" s="1" t="s">
        <v>182</v>
      </c>
      <c r="B22" s="18"/>
      <c r="C22" s="75"/>
      <c r="E22" s="112"/>
      <c r="F22" s="112"/>
      <c r="H22" s="209"/>
      <c r="I22" s="18"/>
    </row>
    <row r="23" spans="1:13">
      <c r="A23" s="1" t="s">
        <v>183</v>
      </c>
      <c r="B23" s="18"/>
      <c r="C23" s="75"/>
      <c r="E23" s="112"/>
      <c r="F23" s="112"/>
      <c r="H23" s="209"/>
      <c r="I23" s="18"/>
    </row>
    <row r="24" spans="1:13" ht="15" customHeight="1">
      <c r="B24" s="18"/>
      <c r="C24" s="75"/>
      <c r="E24" s="112"/>
      <c r="F24" s="112"/>
      <c r="H24" s="209"/>
      <c r="I24" s="18"/>
    </row>
    <row r="25" spans="1:13" ht="15" customHeight="1">
      <c r="A25" s="768" t="s">
        <v>184</v>
      </c>
      <c r="B25" s="768"/>
      <c r="C25" s="768"/>
      <c r="D25" s="768"/>
      <c r="E25" s="768"/>
      <c r="F25" s="768"/>
      <c r="G25" s="768"/>
      <c r="H25" s="768"/>
      <c r="I25" s="809"/>
    </row>
    <row r="26" spans="1:13" ht="15" customHeight="1">
      <c r="A26" s="769"/>
      <c r="B26" s="769"/>
      <c r="C26" s="769"/>
      <c r="D26" s="769"/>
      <c r="E26" s="769"/>
      <c r="F26" s="769"/>
      <c r="G26" s="769"/>
      <c r="H26" s="768"/>
      <c r="I26" s="809"/>
      <c r="J26" s="3"/>
      <c r="K26" s="4"/>
      <c r="L26" s="4"/>
    </row>
    <row r="27" spans="1:13" ht="22.5" customHeight="1">
      <c r="A27" s="314"/>
      <c r="B27" s="308" t="s">
        <v>50</v>
      </c>
      <c r="C27" s="231" t="s">
        <v>101</v>
      </c>
      <c r="D27" s="130" t="s">
        <v>52</v>
      </c>
      <c r="E27" s="172" t="s">
        <v>171</v>
      </c>
      <c r="F27" s="212" t="s">
        <v>172</v>
      </c>
      <c r="G27" s="575" t="s">
        <v>133</v>
      </c>
      <c r="H27" s="575" t="s">
        <v>134</v>
      </c>
      <c r="I27" s="649"/>
      <c r="J27" s="8"/>
      <c r="K27" s="8"/>
      <c r="L27" s="8"/>
      <c r="M27" s="9"/>
    </row>
    <row r="28" spans="1:13" ht="22.5" customHeight="1">
      <c r="A28" s="280" t="s">
        <v>185</v>
      </c>
      <c r="B28" s="569">
        <v>259</v>
      </c>
      <c r="C28" s="740">
        <v>205</v>
      </c>
      <c r="D28" s="239">
        <v>406</v>
      </c>
      <c r="E28" s="583">
        <v>262</v>
      </c>
      <c r="F28" s="583">
        <v>50</v>
      </c>
      <c r="G28" s="656">
        <v>124</v>
      </c>
      <c r="H28" s="439">
        <v>115</v>
      </c>
      <c r="J28" s="674"/>
      <c r="K28" s="12"/>
      <c r="L28" s="12"/>
      <c r="M28" s="12"/>
    </row>
    <row r="29" spans="1:13" ht="22.5" customHeight="1">
      <c r="A29" s="280" t="s">
        <v>186</v>
      </c>
      <c r="B29" s="647">
        <f>B28-B30</f>
        <v>253</v>
      </c>
      <c r="C29" s="21">
        <v>205</v>
      </c>
      <c r="D29" s="239">
        <v>396</v>
      </c>
      <c r="E29" s="583">
        <v>260</v>
      </c>
      <c r="F29" s="583">
        <v>50</v>
      </c>
      <c r="G29" s="656">
        <v>107</v>
      </c>
      <c r="H29" s="439">
        <v>8</v>
      </c>
      <c r="J29" s="12"/>
      <c r="K29" s="12"/>
      <c r="L29" s="12"/>
      <c r="M29" s="12"/>
    </row>
    <row r="30" spans="1:13" ht="22.5" customHeight="1">
      <c r="A30" s="262" t="s">
        <v>187</v>
      </c>
      <c r="B30" s="654">
        <v>6</v>
      </c>
      <c r="C30" s="219" t="s">
        <v>11</v>
      </c>
      <c r="D30" s="219">
        <v>10</v>
      </c>
      <c r="E30" s="577">
        <v>2</v>
      </c>
      <c r="F30" s="577" t="s">
        <v>11</v>
      </c>
      <c r="G30" s="572">
        <v>17</v>
      </c>
      <c r="H30" s="220">
        <v>107</v>
      </c>
      <c r="J30" s="14"/>
      <c r="K30" s="14"/>
      <c r="L30" s="14"/>
      <c r="M30" s="14"/>
    </row>
    <row r="31" spans="1:13" ht="22.5" customHeight="1">
      <c r="A31" s="87"/>
      <c r="B31" s="87"/>
      <c r="C31" s="12"/>
      <c r="D31" s="14"/>
      <c r="E31" s="14"/>
      <c r="F31" s="14"/>
      <c r="G31" s="14"/>
      <c r="H31" s="14"/>
      <c r="I31" s="14"/>
      <c r="J31" s="14"/>
      <c r="K31" s="14"/>
      <c r="L31" s="14"/>
      <c r="M31" s="14"/>
    </row>
    <row r="32" spans="1:13">
      <c r="A32" s="202" t="s">
        <v>188</v>
      </c>
    </row>
    <row r="33" spans="1:1">
      <c r="A33" s="202" t="s">
        <v>189</v>
      </c>
    </row>
    <row r="34" spans="1:1">
      <c r="A34" s="202" t="s">
        <v>190</v>
      </c>
    </row>
    <row r="35" spans="1:1" ht="12.6">
      <c r="A35" s="315"/>
    </row>
    <row r="36" spans="1:1" ht="12.6">
      <c r="A36" s="316"/>
    </row>
    <row r="37" spans="1:1" s="58" customFormat="1" ht="14.4">
      <c r="A37" s="1"/>
    </row>
    <row r="38" spans="1:1" s="58" customFormat="1" ht="14.4">
      <c r="A38" s="1"/>
    </row>
    <row r="39" spans="1:1" s="58" customFormat="1" ht="14.4">
      <c r="A39" s="1"/>
    </row>
    <row r="40" spans="1:1" s="58" customFormat="1" ht="14.4">
      <c r="A40" s="1"/>
    </row>
    <row r="41" spans="1:1" s="58" customFormat="1" ht="14.4">
      <c r="A41" s="1"/>
    </row>
    <row r="42" spans="1:1" s="58" customFormat="1" ht="14.4">
      <c r="A42" s="1"/>
    </row>
    <row r="43" spans="1:1" s="58" customFormat="1" ht="14.4">
      <c r="A43" s="1"/>
    </row>
  </sheetData>
  <mergeCells count="6">
    <mergeCell ref="A11:A14"/>
    <mergeCell ref="A10:B10"/>
    <mergeCell ref="A5:A6"/>
    <mergeCell ref="A7:B8"/>
    <mergeCell ref="A25:I26"/>
    <mergeCell ref="A15:A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32"/>
  <sheetViews>
    <sheetView showGridLines="0" topLeftCell="A10" zoomScaleNormal="100" workbookViewId="0">
      <selection activeCell="F16" sqref="F16"/>
    </sheetView>
  </sheetViews>
  <sheetFormatPr baseColWidth="10" defaultColWidth="8.5546875" defaultRowHeight="10.8"/>
  <cols>
    <col min="1" max="1" width="29.5546875" style="1" customWidth="1"/>
    <col min="2" max="2" width="23.44140625" style="1" customWidth="1"/>
    <col min="3" max="3" width="28.33203125" style="56"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15" customHeight="1"/>
    <row r="4" spans="1:10" ht="15" customHeight="1"/>
    <row r="5" spans="1:10" ht="15" customHeight="1">
      <c r="A5" s="91"/>
      <c r="B5" s="91"/>
      <c r="C5" s="92"/>
      <c r="D5" s="91"/>
      <c r="E5" s="91"/>
    </row>
    <row r="6" spans="1:10" ht="15" customHeight="1">
      <c r="A6" s="808" t="s">
        <v>191</v>
      </c>
      <c r="B6" s="118"/>
    </row>
    <row r="7" spans="1:10" ht="15" customHeight="1">
      <c r="A7" s="808"/>
      <c r="B7" s="118"/>
    </row>
    <row r="8" spans="1:10" ht="15" customHeight="1">
      <c r="A8" s="768" t="s">
        <v>192</v>
      </c>
      <c r="B8" s="768"/>
      <c r="C8" s="768"/>
      <c r="D8" s="2"/>
      <c r="E8" s="3"/>
      <c r="F8" s="3"/>
      <c r="G8" s="4"/>
      <c r="H8" s="4"/>
      <c r="I8" s="4"/>
    </row>
    <row r="9" spans="1:10" ht="15" customHeight="1" thickBot="1">
      <c r="A9" s="769"/>
      <c r="B9" s="769"/>
      <c r="C9" s="769"/>
      <c r="D9" s="2"/>
      <c r="E9" s="3"/>
      <c r="F9" s="3"/>
      <c r="G9" s="4"/>
      <c r="H9" s="4"/>
      <c r="I9" s="4"/>
    </row>
    <row r="10" spans="1:10" ht="52.5" customHeight="1">
      <c r="A10" s="317"/>
      <c r="B10" s="319" t="s">
        <v>193</v>
      </c>
      <c r="C10" s="318" t="s">
        <v>194</v>
      </c>
      <c r="D10" s="319" t="s">
        <v>195</v>
      </c>
      <c r="E10" s="156" t="s">
        <v>196</v>
      </c>
      <c r="F10" s="7"/>
      <c r="G10" s="8"/>
      <c r="H10" s="8"/>
      <c r="I10" s="8"/>
      <c r="J10" s="9"/>
    </row>
    <row r="11" spans="1:10" ht="15" customHeight="1">
      <c r="A11" s="657" t="s">
        <v>50</v>
      </c>
      <c r="B11" s="658">
        <v>2043</v>
      </c>
      <c r="C11" s="568" t="s">
        <v>197</v>
      </c>
      <c r="D11" s="568" t="s">
        <v>198</v>
      </c>
      <c r="E11" s="659">
        <v>43419</v>
      </c>
      <c r="F11" s="12"/>
      <c r="G11" s="12"/>
      <c r="H11" s="12"/>
      <c r="I11" s="12"/>
      <c r="J11" s="12"/>
    </row>
    <row r="12" spans="1:10" ht="15" customHeight="1">
      <c r="A12" s="660" t="s">
        <v>101</v>
      </c>
      <c r="B12" s="661">
        <v>2029</v>
      </c>
      <c r="C12" s="569" t="s">
        <v>199</v>
      </c>
      <c r="D12" s="569" t="s">
        <v>198</v>
      </c>
      <c r="E12" s="662">
        <v>37543</v>
      </c>
      <c r="F12" s="12"/>
      <c r="G12" s="12"/>
      <c r="H12" s="12"/>
      <c r="I12" s="12"/>
      <c r="J12" s="12"/>
    </row>
    <row r="13" spans="1:10" ht="15" customHeight="1">
      <c r="A13" s="660" t="s">
        <v>52</v>
      </c>
      <c r="B13" s="661">
        <v>2038</v>
      </c>
      <c r="C13" s="569" t="s">
        <v>200</v>
      </c>
      <c r="D13" s="569" t="s">
        <v>201</v>
      </c>
      <c r="E13" s="662">
        <v>17198</v>
      </c>
    </row>
    <row r="14" spans="1:10" ht="15" customHeight="1">
      <c r="A14" s="660" t="s">
        <v>171</v>
      </c>
      <c r="B14" s="661">
        <v>2041</v>
      </c>
      <c r="C14" s="569" t="s">
        <v>202</v>
      </c>
      <c r="D14" s="569" t="s">
        <v>201</v>
      </c>
      <c r="E14" s="662">
        <v>14269</v>
      </c>
      <c r="F14" s="14"/>
      <c r="G14" s="14"/>
      <c r="H14" s="14"/>
      <c r="I14" s="14"/>
      <c r="J14" s="14"/>
    </row>
    <row r="15" spans="1:10" ht="15" customHeight="1">
      <c r="A15" s="660" t="s">
        <v>172</v>
      </c>
      <c r="B15" s="661" t="s">
        <v>11</v>
      </c>
      <c r="C15" s="569" t="s">
        <v>203</v>
      </c>
      <c r="D15" s="569" t="s">
        <v>204</v>
      </c>
      <c r="E15" s="662">
        <v>30494</v>
      </c>
    </row>
    <row r="16" spans="1:10" ht="15" customHeight="1">
      <c r="A16" s="660" t="s">
        <v>133</v>
      </c>
      <c r="B16" s="661" t="s">
        <v>11</v>
      </c>
      <c r="C16" s="569" t="s">
        <v>205</v>
      </c>
      <c r="D16" s="569" t="s">
        <v>204</v>
      </c>
      <c r="E16" s="662">
        <v>38073</v>
      </c>
    </row>
    <row r="17" spans="1:10" ht="15" customHeight="1">
      <c r="A17" s="660" t="s">
        <v>134</v>
      </c>
      <c r="B17" s="661" t="s">
        <v>11</v>
      </c>
      <c r="C17" s="569" t="s">
        <v>206</v>
      </c>
      <c r="D17" s="569" t="s">
        <v>207</v>
      </c>
      <c r="E17" s="662">
        <v>27491</v>
      </c>
      <c r="F17" s="3"/>
      <c r="G17" s="4"/>
      <c r="H17" s="4"/>
      <c r="I17" s="4"/>
    </row>
    <row r="18" spans="1:10" ht="15" customHeight="1">
      <c r="A18" s="5"/>
      <c r="B18" s="5"/>
      <c r="C18" s="6"/>
      <c r="D18" s="5"/>
      <c r="E18" s="6"/>
      <c r="F18" s="7"/>
      <c r="G18" s="8"/>
      <c r="H18" s="8"/>
      <c r="I18" s="8"/>
      <c r="J18" s="9"/>
    </row>
    <row r="19" spans="1:10" ht="15" customHeight="1">
      <c r="A19" s="202" t="s">
        <v>208</v>
      </c>
      <c r="B19" s="5"/>
      <c r="C19" s="6"/>
      <c r="D19" s="5"/>
      <c r="E19" s="6"/>
      <c r="F19" s="7"/>
      <c r="G19" s="8"/>
      <c r="H19" s="8"/>
      <c r="I19" s="8"/>
      <c r="J19" s="9"/>
    </row>
    <row r="20" spans="1:10" ht="11.4" thickBot="1">
      <c r="A20" s="202" t="s">
        <v>209</v>
      </c>
      <c r="B20" s="202"/>
      <c r="C20" s="144"/>
      <c r="D20" s="320"/>
    </row>
    <row r="21" spans="1:10">
      <c r="A21" s="202" t="s">
        <v>210</v>
      </c>
      <c r="B21" s="202"/>
    </row>
    <row r="22" spans="1:10">
      <c r="A22" s="202" t="s">
        <v>211</v>
      </c>
      <c r="B22" s="202"/>
    </row>
    <row r="23" spans="1:10">
      <c r="B23" s="202"/>
    </row>
    <row r="24" spans="1:10">
      <c r="A24" s="321"/>
      <c r="B24" s="321"/>
    </row>
    <row r="25" spans="1:10">
      <c r="A25" s="322"/>
      <c r="B25" s="322"/>
    </row>
    <row r="29" spans="1:10" s="58" customFormat="1" ht="14.4">
      <c r="A29" s="1"/>
      <c r="B29" s="1"/>
    </row>
    <row r="30" spans="1:10" s="58" customFormat="1" ht="14.4">
      <c r="A30" s="62"/>
      <c r="B30" s="62"/>
    </row>
    <row r="31" spans="1:10" s="58" customFormat="1" ht="14.4">
      <c r="A31" s="1"/>
      <c r="B31" s="1"/>
    </row>
    <row r="32" spans="1:10" s="58"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Props1.xml><?xml version="1.0" encoding="utf-8"?>
<ds:datastoreItem xmlns:ds="http://schemas.openxmlformats.org/officeDocument/2006/customXml" ds:itemID="{EF081242-BE9A-434A-8288-A6AEC6322DA8}">
  <ds:schemaRefs>
    <ds:schemaRef ds:uri="http://schemas.microsoft.com/sharepoint/v3/contenttype/forms"/>
  </ds:schemaRefs>
</ds:datastoreItem>
</file>

<file path=customXml/itemProps2.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Index</vt:lpstr>
      <vt:lpstr>ESG KPIs</vt:lpstr>
      <vt:lpstr>Communities</vt:lpstr>
      <vt:lpstr>Environment</vt:lpstr>
      <vt:lpstr>GHG &amp; Energy</vt:lpstr>
      <vt:lpstr>Water</vt:lpstr>
      <vt:lpstr>Waste</vt:lpstr>
      <vt:lpstr>Biodiversity</vt:lpstr>
      <vt:lpstr>Closure</vt:lpstr>
      <vt:lpstr>Safety</vt:lpstr>
      <vt:lpstr>Our People</vt:lpstr>
      <vt:lpstr>Employment</vt:lpstr>
      <vt:lpstr>Retention</vt:lpstr>
      <vt:lpstr>Training</vt:lpstr>
      <vt:lpstr>Responsibility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2026-06-22T15:42:06Z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